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5.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6.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codeName="ThisWorkbook" defaultThemeVersion="166925"/>
  <mc:AlternateContent xmlns:mc="http://schemas.openxmlformats.org/markup-compatibility/2006">
    <mc:Choice Requires="x15">
      <x15ac:absPath xmlns:x15ac="http://schemas.microsoft.com/office/spreadsheetml/2010/11/ac" url="https://biogasost.sharepoint.com/sites/Gemensam/Delade dokument/(SaaS Protection Restore 2025-09-15 16;48;30)/Dokument/Gemensam Server/OFFENTLIG UPPHANDLING_under arbete/2. Vår MALL Uppföljning av upphandlingar_2025-10-29/"/>
    </mc:Choice>
  </mc:AlternateContent>
  <xr:revisionPtr revIDLastSave="0" documentId="8_{5C75A8F7-D91D-4ADE-9EC1-D7F9D2EAA543}" xr6:coauthVersionLast="47" xr6:coauthVersionMax="47" xr10:uidLastSave="{00000000-0000-0000-0000-000000000000}"/>
  <bookViews>
    <workbookView xWindow="25695" yWindow="0" windowWidth="26010" windowHeight="20985" tabRatio="629" xr2:uid="{00000000-000D-0000-FFFF-FFFF00000000}"/>
  </bookViews>
  <sheets>
    <sheet name="INSTRUKTIONER" sheetId="4" r:id="rId1"/>
    <sheet name="Kravställning (beställare)" sheetId="8" r:id="rId2"/>
    <sheet name="Fordon (leverantör)" sheetId="5" r:id="rId3"/>
    <sheet name="Arbetsmaskiner (leverantör)" sheetId="7" r:id="rId4"/>
    <sheet name="Drivmedel (leverantör)" sheetId="1" r:id="rId5"/>
    <sheet name="Uppföljning (beställare)" sheetId="9" r:id="rId6"/>
    <sheet name="BERÄKNINGAR &amp; KÄLLOR" sheetId="10" r:id="rId7"/>
  </sheets>
  <definedNames>
    <definedName name="Drivlina">'Fordon (leverantör)'!$S$26:$S$35</definedName>
    <definedName name="Euro_latt_uppfoljning">'Fordon (leverantör)'!$U$29:$U$33</definedName>
    <definedName name="Euro_tung_uppfoljning">'Fordon (leverantör)'!$V$29:$V$33</definedName>
    <definedName name="Fordonstyper_uppfoljning">'Fordon (leverantör)'!$S$36:$S$43</definedName>
    <definedName name="Fornybara_drivmedel_uppfoljning">'Fordon (leverantör)'!$S$25:$S$32</definedName>
    <definedName name="Fossila_drivmedel_arbetsmaskiner">'Fordon (leverantör)'!$U$25:$U$28</definedName>
    <definedName name="Fossila_drivmedel_uppfoljning">'Fordon (leverantör)'!$T$25:$T$27</definedName>
    <definedName name="JaNej_uppfoljning">'Fordon (leverantör)'!$V$25:$V$27</definedName>
    <definedName name="Steg_arbetsmaskiner_uppfoljning">'Arbetsmaskiner (leverantör)'!$V$15:$V$20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4" i="1" l="1"/>
  <c r="Q24" i="1"/>
  <c r="D51" i="9" l="1"/>
  <c r="C51" i="9"/>
  <c r="F30" i="5" l="1"/>
  <c r="F6" i="5"/>
  <c r="G6" i="5"/>
  <c r="H6" i="5"/>
  <c r="H28" i="5"/>
  <c r="H29"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117" i="5"/>
  <c r="H118" i="5"/>
  <c r="H119" i="5"/>
  <c r="H120" i="5"/>
  <c r="H121" i="5"/>
  <c r="H122" i="5"/>
  <c r="H123" i="5"/>
  <c r="H124" i="5"/>
  <c r="H125" i="5"/>
  <c r="H126" i="5"/>
  <c r="H127" i="5"/>
  <c r="H128" i="5"/>
  <c r="H129" i="5"/>
  <c r="H130" i="5"/>
  <c r="H131" i="5"/>
  <c r="H132" i="5"/>
  <c r="H133" i="5"/>
  <c r="H134" i="5"/>
  <c r="H135" i="5"/>
  <c r="H136" i="5"/>
  <c r="H137" i="5"/>
  <c r="H138" i="5"/>
  <c r="H139" i="5"/>
  <c r="H140" i="5"/>
  <c r="H141" i="5"/>
  <c r="H142" i="5"/>
  <c r="H143" i="5"/>
  <c r="H144" i="5"/>
  <c r="H145" i="5"/>
  <c r="H146" i="5"/>
  <c r="H147" i="5"/>
  <c r="H148" i="5"/>
  <c r="H149" i="5"/>
  <c r="H150" i="5"/>
  <c r="H151" i="5"/>
  <c r="H152" i="5"/>
  <c r="H153" i="5"/>
  <c r="H154" i="5"/>
  <c r="H155" i="5"/>
  <c r="H156" i="5"/>
  <c r="H157" i="5"/>
  <c r="H158" i="5"/>
  <c r="H159" i="5"/>
  <c r="H160" i="5"/>
  <c r="H161" i="5"/>
  <c r="H162" i="5"/>
  <c r="H163" i="5"/>
  <c r="H164" i="5"/>
  <c r="H165" i="5"/>
  <c r="H166" i="5"/>
  <c r="H167" i="5"/>
  <c r="H168" i="5"/>
  <c r="H169" i="5"/>
  <c r="H170" i="5"/>
  <c r="H171" i="5"/>
  <c r="H172" i="5"/>
  <c r="H173" i="5"/>
  <c r="H174" i="5"/>
  <c r="H175" i="5"/>
  <c r="H176" i="5"/>
  <c r="H177" i="5"/>
  <c r="H178" i="5"/>
  <c r="H179" i="5"/>
  <c r="H180" i="5"/>
  <c r="H181" i="5"/>
  <c r="H182" i="5"/>
  <c r="H183" i="5"/>
  <c r="H184" i="5"/>
  <c r="H185" i="5"/>
  <c r="H186" i="5"/>
  <c r="H187" i="5"/>
  <c r="H188" i="5"/>
  <c r="H189" i="5"/>
  <c r="H190" i="5"/>
  <c r="H191" i="5"/>
  <c r="H192" i="5"/>
  <c r="H193" i="5"/>
  <c r="H194" i="5"/>
  <c r="H195" i="5"/>
  <c r="H196" i="5"/>
  <c r="H197" i="5"/>
  <c r="H198" i="5"/>
  <c r="H199" i="5"/>
  <c r="H200" i="5"/>
  <c r="H201" i="5"/>
  <c r="H202" i="5"/>
  <c r="H203" i="5"/>
  <c r="H204" i="5"/>
  <c r="H205" i="5"/>
  <c r="H206" i="5"/>
  <c r="H207" i="5"/>
  <c r="H208" i="5"/>
  <c r="H209" i="5"/>
  <c r="H210" i="5"/>
  <c r="H211" i="5"/>
  <c r="H212" i="5"/>
  <c r="H213" i="5"/>
  <c r="H214" i="5"/>
  <c r="H215" i="5"/>
  <c r="H216" i="5"/>
  <c r="H217" i="5"/>
  <c r="H218" i="5"/>
  <c r="H219" i="5"/>
  <c r="H220" i="5"/>
  <c r="H221" i="5"/>
  <c r="H222" i="5"/>
  <c r="H223" i="5"/>
  <c r="H224" i="5"/>
  <c r="H225" i="5"/>
  <c r="H226" i="5"/>
  <c r="H227" i="5"/>
  <c r="H228" i="5"/>
  <c r="H229" i="5"/>
  <c r="H230" i="5"/>
  <c r="H231" i="5"/>
  <c r="H232" i="5"/>
  <c r="H233" i="5"/>
  <c r="H234" i="5"/>
  <c r="H235" i="5"/>
  <c r="H236" i="5"/>
  <c r="H237" i="5"/>
  <c r="H238" i="5"/>
  <c r="H239" i="5"/>
  <c r="H240" i="5"/>
  <c r="H241" i="5"/>
  <c r="H242" i="5"/>
  <c r="H243" i="5"/>
  <c r="H244" i="5"/>
  <c r="H245" i="5"/>
  <c r="H246" i="5"/>
  <c r="H247" i="5"/>
  <c r="H248" i="5"/>
  <c r="H249" i="5"/>
  <c r="H250" i="5"/>
  <c r="H251" i="5"/>
  <c r="H252" i="5"/>
  <c r="H253" i="5"/>
  <c r="H254" i="5"/>
  <c r="H255" i="5"/>
  <c r="H256" i="5"/>
  <c r="H257" i="5"/>
  <c r="H258" i="5"/>
  <c r="H259" i="5"/>
  <c r="H260" i="5"/>
  <c r="H261" i="5"/>
  <c r="H262" i="5"/>
  <c r="H263" i="5"/>
  <c r="H264" i="5"/>
  <c r="H265" i="5"/>
  <c r="H266" i="5"/>
  <c r="H267" i="5"/>
  <c r="H268" i="5"/>
  <c r="H269" i="5"/>
  <c r="H270" i="5"/>
  <c r="H271" i="5"/>
  <c r="H272" i="5"/>
  <c r="H273" i="5"/>
  <c r="H274" i="5"/>
  <c r="H275" i="5"/>
  <c r="H276" i="5"/>
  <c r="H277" i="5"/>
  <c r="H278" i="5"/>
  <c r="H279" i="5"/>
  <c r="H280" i="5"/>
  <c r="H281" i="5"/>
  <c r="H282" i="5"/>
  <c r="H283" i="5"/>
  <c r="H284" i="5"/>
  <c r="H285" i="5"/>
  <c r="H286" i="5"/>
  <c r="H287" i="5"/>
  <c r="H288" i="5"/>
  <c r="H289" i="5"/>
  <c r="H290" i="5"/>
  <c r="H291" i="5"/>
  <c r="H292" i="5"/>
  <c r="H293" i="5"/>
  <c r="H294" i="5"/>
  <c r="H295" i="5"/>
  <c r="H296" i="5"/>
  <c r="H297" i="5"/>
  <c r="H298" i="5"/>
  <c r="H299" i="5"/>
  <c r="H300" i="5"/>
  <c r="H301" i="5"/>
  <c r="H302" i="5"/>
  <c r="H303" i="5"/>
  <c r="H304" i="5"/>
  <c r="H305" i="5"/>
  <c r="H306" i="5"/>
  <c r="H307" i="5"/>
  <c r="H308" i="5"/>
  <c r="H309" i="5"/>
  <c r="H310" i="5"/>
  <c r="H311" i="5"/>
  <c r="H312" i="5"/>
  <c r="H313" i="5"/>
  <c r="H314" i="5"/>
  <c r="H315" i="5"/>
  <c r="H316" i="5"/>
  <c r="H317" i="5"/>
  <c r="H318" i="5"/>
  <c r="H319" i="5"/>
  <c r="H320" i="5"/>
  <c r="H321" i="5"/>
  <c r="H27" i="5"/>
  <c r="L25" i="1" l="1"/>
  <c r="L24" i="1"/>
  <c r="K24" i="1"/>
  <c r="L22" i="1"/>
  <c r="K22" i="1" s="1"/>
  <c r="L20" i="1"/>
  <c r="K20" i="1"/>
  <c r="K18" i="1"/>
  <c r="K17" i="1"/>
  <c r="P22" i="1"/>
  <c r="P20" i="1"/>
  <c r="P18" i="1"/>
  <c r="P17" i="1"/>
  <c r="Q26" i="1"/>
  <c r="Q25" i="1"/>
  <c r="Q23" i="1"/>
  <c r="Q21" i="1"/>
  <c r="Q22" i="1" s="1"/>
  <c r="Q20" i="1"/>
  <c r="Q19" i="1"/>
  <c r="Q18" i="1"/>
  <c r="Q17" i="1"/>
  <c r="Q16" i="1"/>
  <c r="Q15" i="1"/>
  <c r="Q5" i="1"/>
  <c r="Q4" i="1"/>
  <c r="P10" i="1"/>
  <c r="P9" i="1"/>
  <c r="P8" i="1"/>
  <c r="P7" i="1"/>
  <c r="P6" i="1"/>
  <c r="P5" i="1"/>
  <c r="P4" i="1"/>
  <c r="K5" i="1"/>
  <c r="K4" i="1"/>
  <c r="A25" i="1"/>
  <c r="A22" i="1"/>
  <c r="A21" i="1"/>
  <c r="A20" i="1"/>
  <c r="A19" i="1"/>
  <c r="A8" i="1"/>
  <c r="A7" i="1"/>
  <c r="A6" i="1"/>
  <c r="S12" i="8" l="1"/>
  <c r="S13" i="8"/>
  <c r="H30" i="5" l="1"/>
  <c r="F29" i="5"/>
  <c r="F27" i="5"/>
  <c r="F28"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86" i="5"/>
  <c r="F87" i="5"/>
  <c r="F88" i="5"/>
  <c r="F89" i="5"/>
  <c r="F90" i="5"/>
  <c r="F91" i="5"/>
  <c r="F92" i="5"/>
  <c r="F93" i="5"/>
  <c r="F94" i="5"/>
  <c r="F95" i="5"/>
  <c r="F96" i="5"/>
  <c r="F97" i="5"/>
  <c r="F98" i="5"/>
  <c r="F99" i="5"/>
  <c r="F100" i="5"/>
  <c r="F101" i="5"/>
  <c r="F102" i="5"/>
  <c r="F103" i="5"/>
  <c r="F104" i="5"/>
  <c r="F105" i="5"/>
  <c r="F106" i="5"/>
  <c r="F107" i="5"/>
  <c r="F108" i="5"/>
  <c r="F109" i="5"/>
  <c r="F110" i="5"/>
  <c r="F111" i="5"/>
  <c r="F112" i="5"/>
  <c r="F113" i="5"/>
  <c r="F114" i="5"/>
  <c r="F115" i="5"/>
  <c r="F116" i="5"/>
  <c r="F117" i="5"/>
  <c r="F118" i="5"/>
  <c r="F119" i="5"/>
  <c r="F120" i="5"/>
  <c r="F121" i="5"/>
  <c r="F122" i="5"/>
  <c r="F123" i="5"/>
  <c r="F124" i="5"/>
  <c r="F125" i="5"/>
  <c r="F126" i="5"/>
  <c r="F127" i="5"/>
  <c r="F128" i="5"/>
  <c r="F129" i="5"/>
  <c r="F130" i="5"/>
  <c r="F131" i="5"/>
  <c r="F132" i="5"/>
  <c r="F133" i="5"/>
  <c r="F134" i="5"/>
  <c r="F135" i="5"/>
  <c r="F136" i="5"/>
  <c r="F137" i="5"/>
  <c r="F138" i="5"/>
  <c r="F139" i="5"/>
  <c r="F140" i="5"/>
  <c r="F141" i="5"/>
  <c r="F142" i="5"/>
  <c r="F143" i="5"/>
  <c r="F144" i="5"/>
  <c r="F145" i="5"/>
  <c r="F146" i="5"/>
  <c r="F147" i="5"/>
  <c r="F148" i="5"/>
  <c r="F149" i="5"/>
  <c r="F150" i="5"/>
  <c r="F151" i="5"/>
  <c r="F152" i="5"/>
  <c r="F153" i="5"/>
  <c r="F154" i="5"/>
  <c r="F155" i="5"/>
  <c r="F156" i="5"/>
  <c r="F157" i="5"/>
  <c r="F158" i="5"/>
  <c r="F159" i="5"/>
  <c r="F160" i="5"/>
  <c r="F161" i="5"/>
  <c r="F162" i="5"/>
  <c r="F163" i="5"/>
  <c r="F164" i="5"/>
  <c r="F165" i="5"/>
  <c r="F166" i="5"/>
  <c r="F167" i="5"/>
  <c r="F168" i="5"/>
  <c r="F169" i="5"/>
  <c r="F170" i="5"/>
  <c r="F171" i="5"/>
  <c r="F172" i="5"/>
  <c r="F173" i="5"/>
  <c r="F174" i="5"/>
  <c r="F175" i="5"/>
  <c r="F176" i="5"/>
  <c r="F177" i="5"/>
  <c r="F178" i="5"/>
  <c r="F179" i="5"/>
  <c r="F180" i="5"/>
  <c r="F181" i="5"/>
  <c r="F182" i="5"/>
  <c r="F183" i="5"/>
  <c r="F184" i="5"/>
  <c r="F185" i="5"/>
  <c r="F186" i="5"/>
  <c r="F187" i="5"/>
  <c r="F188" i="5"/>
  <c r="F189" i="5"/>
  <c r="F190" i="5"/>
  <c r="F191" i="5"/>
  <c r="F192" i="5"/>
  <c r="F193" i="5"/>
  <c r="F194" i="5"/>
  <c r="F195" i="5"/>
  <c r="F196" i="5"/>
  <c r="F197" i="5"/>
  <c r="F198" i="5"/>
  <c r="F199" i="5"/>
  <c r="F200" i="5"/>
  <c r="F201" i="5"/>
  <c r="F202" i="5"/>
  <c r="F203" i="5"/>
  <c r="F204" i="5"/>
  <c r="F205" i="5"/>
  <c r="F206" i="5"/>
  <c r="F207" i="5"/>
  <c r="F208" i="5"/>
  <c r="F209" i="5"/>
  <c r="F210" i="5"/>
  <c r="F211" i="5"/>
  <c r="F212" i="5"/>
  <c r="F213" i="5"/>
  <c r="F214" i="5"/>
  <c r="F215" i="5"/>
  <c r="F216" i="5"/>
  <c r="F217" i="5"/>
  <c r="F218" i="5"/>
  <c r="F219" i="5"/>
  <c r="F220" i="5"/>
  <c r="F221" i="5"/>
  <c r="F222" i="5"/>
  <c r="F223" i="5"/>
  <c r="F224" i="5"/>
  <c r="F225" i="5"/>
  <c r="F226" i="5"/>
  <c r="F227" i="5"/>
  <c r="F228" i="5"/>
  <c r="F229" i="5"/>
  <c r="F230" i="5"/>
  <c r="F231" i="5"/>
  <c r="F232" i="5"/>
  <c r="F233" i="5"/>
  <c r="F234" i="5"/>
  <c r="F235" i="5"/>
  <c r="F236" i="5"/>
  <c r="F237" i="5"/>
  <c r="F238" i="5"/>
  <c r="F239" i="5"/>
  <c r="F240" i="5"/>
  <c r="F241" i="5"/>
  <c r="F242" i="5"/>
  <c r="F243" i="5"/>
  <c r="F244" i="5"/>
  <c r="F245" i="5"/>
  <c r="F246" i="5"/>
  <c r="F247" i="5"/>
  <c r="F248" i="5"/>
  <c r="F249" i="5"/>
  <c r="F250" i="5"/>
  <c r="F251" i="5"/>
  <c r="F252" i="5"/>
  <c r="F253" i="5"/>
  <c r="F254" i="5"/>
  <c r="F255" i="5"/>
  <c r="F256" i="5"/>
  <c r="F257" i="5"/>
  <c r="F258" i="5"/>
  <c r="F259" i="5"/>
  <c r="F260" i="5"/>
  <c r="F261" i="5"/>
  <c r="F262" i="5"/>
  <c r="F263" i="5"/>
  <c r="F264" i="5"/>
  <c r="F265" i="5"/>
  <c r="F266" i="5"/>
  <c r="F267" i="5"/>
  <c r="F268" i="5"/>
  <c r="F269" i="5"/>
  <c r="F270" i="5"/>
  <c r="F271" i="5"/>
  <c r="F272" i="5"/>
  <c r="F273" i="5"/>
  <c r="F274" i="5"/>
  <c r="F275" i="5"/>
  <c r="F276" i="5"/>
  <c r="F277" i="5"/>
  <c r="F278" i="5"/>
  <c r="F279" i="5"/>
  <c r="F280" i="5"/>
  <c r="F281" i="5"/>
  <c r="F282" i="5"/>
  <c r="F283" i="5"/>
  <c r="F284" i="5"/>
  <c r="F285" i="5"/>
  <c r="F286" i="5"/>
  <c r="F287" i="5"/>
  <c r="F288" i="5"/>
  <c r="F289" i="5"/>
  <c r="F290" i="5"/>
  <c r="F291" i="5"/>
  <c r="F292" i="5"/>
  <c r="F293" i="5"/>
  <c r="F294" i="5"/>
  <c r="F295" i="5"/>
  <c r="F296" i="5"/>
  <c r="F297" i="5"/>
  <c r="F298" i="5"/>
  <c r="F299" i="5"/>
  <c r="F300" i="5"/>
  <c r="F301" i="5"/>
  <c r="F302" i="5"/>
  <c r="F303" i="5"/>
  <c r="F304" i="5"/>
  <c r="F305" i="5"/>
  <c r="F306" i="5"/>
  <c r="F307" i="5"/>
  <c r="F308" i="5"/>
  <c r="F309" i="5"/>
  <c r="F310" i="5"/>
  <c r="F311" i="5"/>
  <c r="F312" i="5"/>
  <c r="F313" i="5"/>
  <c r="F314" i="5"/>
  <c r="F315" i="5"/>
  <c r="F316" i="5"/>
  <c r="F317" i="5"/>
  <c r="F318" i="5"/>
  <c r="F319" i="5"/>
  <c r="F320" i="5"/>
  <c r="F321" i="5"/>
  <c r="C5" i="7"/>
  <c r="H30" i="9" l="1"/>
  <c r="K6" i="9"/>
  <c r="K10" i="9"/>
  <c r="K8" i="8"/>
  <c r="F25" i="8" l="1"/>
  <c r="I9" i="5"/>
  <c r="F6" i="7"/>
  <c r="I8" i="8"/>
  <c r="K9" i="5"/>
  <c r="M10" i="9"/>
  <c r="I5" i="5"/>
  <c r="H29" i="9"/>
  <c r="F24" i="8"/>
  <c r="U5" i="1"/>
  <c r="G47" i="9"/>
  <c r="M6" i="9"/>
  <c r="K4" i="8"/>
  <c r="K5" i="5"/>
  <c r="F5" i="7"/>
  <c r="B32" i="8"/>
  <c r="I4" i="8"/>
  <c r="I30" i="9"/>
  <c r="V53" i="9" l="1"/>
  <c r="U53" i="9"/>
  <c r="V52" i="9"/>
  <c r="U52" i="9"/>
  <c r="V51" i="9"/>
  <c r="U51" i="9"/>
  <c r="V50" i="9"/>
  <c r="U50" i="9"/>
  <c r="V49" i="9"/>
  <c r="U49" i="9"/>
  <c r="V48" i="9"/>
  <c r="U48" i="9"/>
  <c r="V47" i="9"/>
  <c r="U47" i="9"/>
  <c r="V46" i="9"/>
  <c r="U46" i="9"/>
  <c r="U55" i="9" s="1"/>
  <c r="U56" i="9" l="1"/>
  <c r="V56" i="9"/>
  <c r="U58" i="9"/>
  <c r="V58" i="9"/>
  <c r="U59" i="9"/>
  <c r="V59" i="9"/>
  <c r="U60" i="9"/>
  <c r="V60" i="9"/>
  <c r="U61" i="9"/>
  <c r="V61" i="9"/>
  <c r="U54" i="9"/>
  <c r="N12" i="9" l="1"/>
  <c r="N13" i="9"/>
  <c r="N11" i="9"/>
  <c r="L12" i="9"/>
  <c r="L13" i="9"/>
  <c r="L11" i="9"/>
  <c r="G6" i="7"/>
  <c r="L12" i="5"/>
  <c r="J12" i="5"/>
  <c r="L11" i="5"/>
  <c r="J11" i="5"/>
  <c r="L10" i="5"/>
  <c r="J10" i="5"/>
  <c r="N8" i="9"/>
  <c r="N9" i="9"/>
  <c r="N7" i="9"/>
  <c r="I29" i="9"/>
  <c r="F30" i="9"/>
  <c r="F29" i="9"/>
  <c r="F28" i="9"/>
  <c r="C31" i="9"/>
  <c r="C12" i="9" l="1"/>
  <c r="C11" i="9"/>
  <c r="C10" i="9"/>
  <c r="C9" i="9"/>
  <c r="C8" i="9"/>
  <c r="C7" i="9"/>
  <c r="C6" i="9"/>
  <c r="D6" i="5"/>
  <c r="H47" i="9"/>
  <c r="G5" i="7"/>
  <c r="C6" i="7"/>
  <c r="C4" i="7"/>
  <c r="J14" i="7" s="1"/>
  <c r="L9" i="9"/>
  <c r="L8" i="9"/>
  <c r="L7" i="9"/>
  <c r="L7" i="5"/>
  <c r="L8" i="5"/>
  <c r="L6" i="5"/>
  <c r="J7" i="5"/>
  <c r="J8" i="5"/>
  <c r="J6" i="5"/>
  <c r="H7" i="5"/>
  <c r="H8" i="5"/>
  <c r="H9" i="5"/>
  <c r="H10" i="5"/>
  <c r="H11" i="5"/>
  <c r="H12" i="5"/>
  <c r="G7" i="5"/>
  <c r="G8" i="5"/>
  <c r="G9" i="5"/>
  <c r="G10" i="5"/>
  <c r="G11" i="5"/>
  <c r="G12" i="5"/>
  <c r="F7" i="5"/>
  <c r="F8" i="5"/>
  <c r="F9" i="5"/>
  <c r="F10" i="5"/>
  <c r="F11" i="5"/>
  <c r="F12" i="5"/>
  <c r="E7" i="5"/>
  <c r="E8" i="5"/>
  <c r="E9" i="5"/>
  <c r="E10" i="5"/>
  <c r="E11" i="5"/>
  <c r="E12" i="5"/>
  <c r="E6" i="5"/>
  <c r="D10" i="5"/>
  <c r="D11" i="5"/>
  <c r="D12" i="5"/>
  <c r="D7" i="5"/>
  <c r="D8" i="5"/>
  <c r="D9" i="5"/>
  <c r="C7" i="5"/>
  <c r="C8" i="5"/>
  <c r="C9" i="5"/>
  <c r="C10" i="5"/>
  <c r="C11" i="5"/>
  <c r="C12" i="5"/>
  <c r="G28" i="5" s="1"/>
  <c r="C6" i="5"/>
  <c r="G27" i="5" s="1"/>
  <c r="V5" i="1"/>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88" i="5"/>
  <c r="G89" i="5"/>
  <c r="G90" i="5"/>
  <c r="G91" i="5"/>
  <c r="G92" i="5"/>
  <c r="G93" i="5"/>
  <c r="G94" i="5"/>
  <c r="G95" i="5"/>
  <c r="G96" i="5"/>
  <c r="G97" i="5"/>
  <c r="G98" i="5"/>
  <c r="G99" i="5"/>
  <c r="G100" i="5"/>
  <c r="G101" i="5"/>
  <c r="G102" i="5"/>
  <c r="G103" i="5"/>
  <c r="G104" i="5"/>
  <c r="G105" i="5"/>
  <c r="G106" i="5"/>
  <c r="G107" i="5"/>
  <c r="G108" i="5"/>
  <c r="G109" i="5"/>
  <c r="G110" i="5"/>
  <c r="G111" i="5"/>
  <c r="G112" i="5"/>
  <c r="G113" i="5"/>
  <c r="G114" i="5"/>
  <c r="G115" i="5"/>
  <c r="G116" i="5"/>
  <c r="G117" i="5"/>
  <c r="G118" i="5"/>
  <c r="G119" i="5"/>
  <c r="G120" i="5"/>
  <c r="G121" i="5"/>
  <c r="G122" i="5"/>
  <c r="G123" i="5"/>
  <c r="G124" i="5"/>
  <c r="G125" i="5"/>
  <c r="G126" i="5"/>
  <c r="G127" i="5"/>
  <c r="G128" i="5"/>
  <c r="G129" i="5"/>
  <c r="G130" i="5"/>
  <c r="G131" i="5"/>
  <c r="G132" i="5"/>
  <c r="G133" i="5"/>
  <c r="G134" i="5"/>
  <c r="G135" i="5"/>
  <c r="G136" i="5"/>
  <c r="G137" i="5"/>
  <c r="G138" i="5"/>
  <c r="G139" i="5"/>
  <c r="G140" i="5"/>
  <c r="G141" i="5"/>
  <c r="G142" i="5"/>
  <c r="G143" i="5"/>
  <c r="G144" i="5"/>
  <c r="G145" i="5"/>
  <c r="G146" i="5"/>
  <c r="G147" i="5"/>
  <c r="G148" i="5"/>
  <c r="G149" i="5"/>
  <c r="G150" i="5"/>
  <c r="G151" i="5"/>
  <c r="G152" i="5"/>
  <c r="G153" i="5"/>
  <c r="G154" i="5"/>
  <c r="G155" i="5"/>
  <c r="G156" i="5"/>
  <c r="G157" i="5"/>
  <c r="G158" i="5"/>
  <c r="G159" i="5"/>
  <c r="G160" i="5"/>
  <c r="G161" i="5"/>
  <c r="G162" i="5"/>
  <c r="G163" i="5"/>
  <c r="G164" i="5"/>
  <c r="G165" i="5"/>
  <c r="G166" i="5"/>
  <c r="G167" i="5"/>
  <c r="G168" i="5"/>
  <c r="G169" i="5"/>
  <c r="G170" i="5"/>
  <c r="G171" i="5"/>
  <c r="G172" i="5"/>
  <c r="G173" i="5"/>
  <c r="G174" i="5"/>
  <c r="G175" i="5"/>
  <c r="G176" i="5"/>
  <c r="G177" i="5"/>
  <c r="G178" i="5"/>
  <c r="G179" i="5"/>
  <c r="G180" i="5"/>
  <c r="G181" i="5"/>
  <c r="G182" i="5"/>
  <c r="G183" i="5"/>
  <c r="G184" i="5"/>
  <c r="G185" i="5"/>
  <c r="G186" i="5"/>
  <c r="G187" i="5"/>
  <c r="G188" i="5"/>
  <c r="G189" i="5"/>
  <c r="G190" i="5"/>
  <c r="G191" i="5"/>
  <c r="G192" i="5"/>
  <c r="G193" i="5"/>
  <c r="G194" i="5"/>
  <c r="G195" i="5"/>
  <c r="G196" i="5"/>
  <c r="G197" i="5"/>
  <c r="G198" i="5"/>
  <c r="G199" i="5"/>
  <c r="G200" i="5"/>
  <c r="G201" i="5"/>
  <c r="G202" i="5"/>
  <c r="G203" i="5"/>
  <c r="G204" i="5"/>
  <c r="G205" i="5"/>
  <c r="G206" i="5"/>
  <c r="G207" i="5"/>
  <c r="G208" i="5"/>
  <c r="G209" i="5"/>
  <c r="G210" i="5"/>
  <c r="G211" i="5"/>
  <c r="G212" i="5"/>
  <c r="G213" i="5"/>
  <c r="G214" i="5"/>
  <c r="G215" i="5"/>
  <c r="G216" i="5"/>
  <c r="G217" i="5"/>
  <c r="G218" i="5"/>
  <c r="G219" i="5"/>
  <c r="G220" i="5"/>
  <c r="G221" i="5"/>
  <c r="G222" i="5"/>
  <c r="G223" i="5"/>
  <c r="G224" i="5"/>
  <c r="G225" i="5"/>
  <c r="G226" i="5"/>
  <c r="G227" i="5"/>
  <c r="G228" i="5"/>
  <c r="G229" i="5"/>
  <c r="G230" i="5"/>
  <c r="G231" i="5"/>
  <c r="G232" i="5"/>
  <c r="G233" i="5"/>
  <c r="G234" i="5"/>
  <c r="G235" i="5"/>
  <c r="G236" i="5"/>
  <c r="G237" i="5"/>
  <c r="G238" i="5"/>
  <c r="G239" i="5"/>
  <c r="G240" i="5"/>
  <c r="G241" i="5"/>
  <c r="G242" i="5"/>
  <c r="G243" i="5"/>
  <c r="G244" i="5"/>
  <c r="G245" i="5"/>
  <c r="G246" i="5"/>
  <c r="G247" i="5"/>
  <c r="G248" i="5"/>
  <c r="G249" i="5"/>
  <c r="G250" i="5"/>
  <c r="G251" i="5"/>
  <c r="G252" i="5"/>
  <c r="G253" i="5"/>
  <c r="G254" i="5"/>
  <c r="G255" i="5"/>
  <c r="G256" i="5"/>
  <c r="G257" i="5"/>
  <c r="G258" i="5"/>
  <c r="G259" i="5"/>
  <c r="G260" i="5"/>
  <c r="G261" i="5"/>
  <c r="G262" i="5"/>
  <c r="G263" i="5"/>
  <c r="G264" i="5"/>
  <c r="G265" i="5"/>
  <c r="G266" i="5"/>
  <c r="G267" i="5"/>
  <c r="G268" i="5"/>
  <c r="G269" i="5"/>
  <c r="G270" i="5"/>
  <c r="G271" i="5"/>
  <c r="G272" i="5"/>
  <c r="G273" i="5"/>
  <c r="G274" i="5"/>
  <c r="G275" i="5"/>
  <c r="G276" i="5"/>
  <c r="G277" i="5"/>
  <c r="G278" i="5"/>
  <c r="G279" i="5"/>
  <c r="G280" i="5"/>
  <c r="G281" i="5"/>
  <c r="G282" i="5"/>
  <c r="G283" i="5"/>
  <c r="G284" i="5"/>
  <c r="G285" i="5"/>
  <c r="G286" i="5"/>
  <c r="G287" i="5"/>
  <c r="G288" i="5"/>
  <c r="G289" i="5"/>
  <c r="G290" i="5"/>
  <c r="G291" i="5"/>
  <c r="G292" i="5"/>
  <c r="G293" i="5"/>
  <c r="G294" i="5"/>
  <c r="G295" i="5"/>
  <c r="G296" i="5"/>
  <c r="G297" i="5"/>
  <c r="G298" i="5"/>
  <c r="G299" i="5"/>
  <c r="G300" i="5"/>
  <c r="G301" i="5"/>
  <c r="G302" i="5"/>
  <c r="G303" i="5"/>
  <c r="G304" i="5"/>
  <c r="G305" i="5"/>
  <c r="G306" i="5"/>
  <c r="G307" i="5"/>
  <c r="G308" i="5"/>
  <c r="G309" i="5"/>
  <c r="G310" i="5"/>
  <c r="G311" i="5"/>
  <c r="G312" i="5"/>
  <c r="G313" i="5"/>
  <c r="G314" i="5"/>
  <c r="G315" i="5"/>
  <c r="G316" i="5"/>
  <c r="G317" i="5"/>
  <c r="G318" i="5"/>
  <c r="G319" i="5"/>
  <c r="G320" i="5"/>
  <c r="G321" i="5"/>
  <c r="C36" i="9"/>
  <c r="C27" i="9"/>
  <c r="D48" i="9"/>
  <c r="G30" i="5" l="1"/>
  <c r="I12" i="7"/>
  <c r="I19" i="7"/>
  <c r="G32" i="5"/>
  <c r="G31" i="5"/>
  <c r="I13" i="7"/>
  <c r="I15" i="7"/>
  <c r="I23" i="7"/>
  <c r="I31" i="7"/>
  <c r="I39" i="7"/>
  <c r="I47" i="7"/>
  <c r="I55" i="7"/>
  <c r="I63" i="7"/>
  <c r="I71" i="7"/>
  <c r="I79" i="7"/>
  <c r="I87" i="7"/>
  <c r="I95" i="7"/>
  <c r="I103" i="7"/>
  <c r="I111" i="7"/>
  <c r="I119" i="7"/>
  <c r="I127" i="7"/>
  <c r="I135" i="7"/>
  <c r="I143" i="7"/>
  <c r="I151" i="7"/>
  <c r="I159" i="7"/>
  <c r="I167" i="7"/>
  <c r="I175" i="7"/>
  <c r="I183" i="7"/>
  <c r="I191" i="7"/>
  <c r="I199" i="7"/>
  <c r="I207" i="7"/>
  <c r="I215" i="7"/>
  <c r="I223" i="7"/>
  <c r="I231" i="7"/>
  <c r="I239" i="7"/>
  <c r="I247" i="7"/>
  <c r="I255" i="7"/>
  <c r="I263" i="7"/>
  <c r="I271" i="7"/>
  <c r="I279" i="7"/>
  <c r="I287" i="7"/>
  <c r="I295" i="7"/>
  <c r="I303" i="7"/>
  <c r="I28" i="7"/>
  <c r="I116" i="7"/>
  <c r="I148" i="7"/>
  <c r="I188" i="7"/>
  <c r="I212" i="7"/>
  <c r="I244" i="7"/>
  <c r="I284" i="7"/>
  <c r="I182" i="7"/>
  <c r="I246" i="7"/>
  <c r="I302" i="7"/>
  <c r="I16" i="7"/>
  <c r="I24" i="7"/>
  <c r="I32" i="7"/>
  <c r="I40" i="7"/>
  <c r="I48" i="7"/>
  <c r="I56" i="7"/>
  <c r="I64" i="7"/>
  <c r="I72" i="7"/>
  <c r="I80" i="7"/>
  <c r="I88" i="7"/>
  <c r="I96" i="7"/>
  <c r="I104" i="7"/>
  <c r="I112" i="7"/>
  <c r="I120" i="7"/>
  <c r="I128" i="7"/>
  <c r="I136" i="7"/>
  <c r="I144" i="7"/>
  <c r="I152" i="7"/>
  <c r="I160" i="7"/>
  <c r="I168" i="7"/>
  <c r="I176" i="7"/>
  <c r="I184" i="7"/>
  <c r="I192" i="7"/>
  <c r="I200" i="7"/>
  <c r="I208" i="7"/>
  <c r="I216" i="7"/>
  <c r="I224" i="7"/>
  <c r="I232" i="7"/>
  <c r="I240" i="7"/>
  <c r="I248" i="7"/>
  <c r="I256" i="7"/>
  <c r="I264" i="7"/>
  <c r="I272" i="7"/>
  <c r="I280" i="7"/>
  <c r="I288" i="7"/>
  <c r="I296" i="7"/>
  <c r="I304" i="7"/>
  <c r="I44" i="7"/>
  <c r="I60" i="7"/>
  <c r="I76" i="7"/>
  <c r="I108" i="7"/>
  <c r="I132" i="7"/>
  <c r="I156" i="7"/>
  <c r="I196" i="7"/>
  <c r="I236" i="7"/>
  <c r="I268" i="7"/>
  <c r="I158" i="7"/>
  <c r="I294" i="7"/>
  <c r="I17" i="7"/>
  <c r="I25" i="7"/>
  <c r="I33" i="7"/>
  <c r="I41" i="7"/>
  <c r="I49" i="7"/>
  <c r="I57" i="7"/>
  <c r="I65" i="7"/>
  <c r="I73" i="7"/>
  <c r="I81" i="7"/>
  <c r="I89" i="7"/>
  <c r="I97" i="7"/>
  <c r="I105" i="7"/>
  <c r="I113" i="7"/>
  <c r="I121" i="7"/>
  <c r="I129" i="7"/>
  <c r="I137" i="7"/>
  <c r="I145" i="7"/>
  <c r="I153" i="7"/>
  <c r="I161" i="7"/>
  <c r="I169" i="7"/>
  <c r="I177" i="7"/>
  <c r="I185" i="7"/>
  <c r="I193" i="7"/>
  <c r="I201" i="7"/>
  <c r="I209" i="7"/>
  <c r="I217" i="7"/>
  <c r="I225" i="7"/>
  <c r="I233" i="7"/>
  <c r="I241" i="7"/>
  <c r="I249" i="7"/>
  <c r="I257" i="7"/>
  <c r="I265" i="7"/>
  <c r="I273" i="7"/>
  <c r="I281" i="7"/>
  <c r="I289" i="7"/>
  <c r="I297" i="7"/>
  <c r="I305" i="7"/>
  <c r="I52" i="7"/>
  <c r="I84" i="7"/>
  <c r="I124" i="7"/>
  <c r="I172" i="7"/>
  <c r="I204" i="7"/>
  <c r="I252" i="7"/>
  <c r="I292" i="7"/>
  <c r="I110" i="7"/>
  <c r="I174" i="7"/>
  <c r="I206" i="7"/>
  <c r="I222" i="7"/>
  <c r="I270" i="7"/>
  <c r="I18" i="7"/>
  <c r="I26" i="7"/>
  <c r="I34" i="7"/>
  <c r="I42" i="7"/>
  <c r="I50" i="7"/>
  <c r="I58" i="7"/>
  <c r="I66" i="7"/>
  <c r="I74" i="7"/>
  <c r="I82" i="7"/>
  <c r="I90" i="7"/>
  <c r="I98" i="7"/>
  <c r="I106" i="7"/>
  <c r="I114" i="7"/>
  <c r="I122" i="7"/>
  <c r="I130" i="7"/>
  <c r="I138" i="7"/>
  <c r="I146" i="7"/>
  <c r="I154" i="7"/>
  <c r="I162" i="7"/>
  <c r="I170" i="7"/>
  <c r="I178" i="7"/>
  <c r="I186" i="7"/>
  <c r="I194" i="7"/>
  <c r="I202" i="7"/>
  <c r="I210" i="7"/>
  <c r="I218" i="7"/>
  <c r="I226" i="7"/>
  <c r="I234" i="7"/>
  <c r="I242" i="7"/>
  <c r="I250" i="7"/>
  <c r="I258" i="7"/>
  <c r="I266" i="7"/>
  <c r="I274" i="7"/>
  <c r="I282" i="7"/>
  <c r="I290" i="7"/>
  <c r="I298" i="7"/>
  <c r="I306" i="7"/>
  <c r="I36" i="7"/>
  <c r="I100" i="7"/>
  <c r="I140" i="7"/>
  <c r="I180" i="7"/>
  <c r="I228" i="7"/>
  <c r="I276" i="7"/>
  <c r="I102" i="7"/>
  <c r="I190" i="7"/>
  <c r="I214" i="7"/>
  <c r="I238" i="7"/>
  <c r="I278" i="7"/>
  <c r="I27" i="7"/>
  <c r="I35" i="7"/>
  <c r="I43" i="7"/>
  <c r="I51" i="7"/>
  <c r="I59" i="7"/>
  <c r="I67" i="7"/>
  <c r="I75" i="7"/>
  <c r="I83" i="7"/>
  <c r="I91" i="7"/>
  <c r="I99" i="7"/>
  <c r="I107" i="7"/>
  <c r="I115" i="7"/>
  <c r="I123" i="7"/>
  <c r="I131" i="7"/>
  <c r="I139" i="7"/>
  <c r="I147" i="7"/>
  <c r="I155" i="7"/>
  <c r="I163" i="7"/>
  <c r="I171" i="7"/>
  <c r="I179" i="7"/>
  <c r="I187" i="7"/>
  <c r="I195" i="7"/>
  <c r="I203" i="7"/>
  <c r="I211" i="7"/>
  <c r="I219" i="7"/>
  <c r="I227" i="7"/>
  <c r="I235" i="7"/>
  <c r="I243" i="7"/>
  <c r="I251" i="7"/>
  <c r="I259" i="7"/>
  <c r="I267" i="7"/>
  <c r="I275" i="7"/>
  <c r="I283" i="7"/>
  <c r="I291" i="7"/>
  <c r="I299" i="7"/>
  <c r="I20" i="7"/>
  <c r="I68" i="7"/>
  <c r="I92" i="7"/>
  <c r="I164" i="7"/>
  <c r="I220" i="7"/>
  <c r="I260" i="7"/>
  <c r="I300" i="7"/>
  <c r="I142" i="7"/>
  <c r="I262" i="7"/>
  <c r="I21" i="7"/>
  <c r="I29" i="7"/>
  <c r="I37" i="7"/>
  <c r="I45" i="7"/>
  <c r="I53" i="7"/>
  <c r="I61" i="7"/>
  <c r="I69" i="7"/>
  <c r="I77" i="7"/>
  <c r="I85" i="7"/>
  <c r="I93" i="7"/>
  <c r="I101" i="7"/>
  <c r="I109" i="7"/>
  <c r="I117" i="7"/>
  <c r="I125" i="7"/>
  <c r="I133" i="7"/>
  <c r="I141" i="7"/>
  <c r="I149" i="7"/>
  <c r="I157" i="7"/>
  <c r="I165" i="7"/>
  <c r="I173" i="7"/>
  <c r="I181" i="7"/>
  <c r="I189" i="7"/>
  <c r="I197" i="7"/>
  <c r="I205" i="7"/>
  <c r="I213" i="7"/>
  <c r="I221" i="7"/>
  <c r="I229" i="7"/>
  <c r="I237" i="7"/>
  <c r="I245" i="7"/>
  <c r="I253" i="7"/>
  <c r="I261" i="7"/>
  <c r="I269" i="7"/>
  <c r="I277" i="7"/>
  <c r="I285" i="7"/>
  <c r="I293" i="7"/>
  <c r="I301" i="7"/>
  <c r="I22" i="7"/>
  <c r="I30" i="7"/>
  <c r="I38" i="7"/>
  <c r="I46" i="7"/>
  <c r="I54" i="7"/>
  <c r="I62" i="7"/>
  <c r="I70" i="7"/>
  <c r="I78" i="7"/>
  <c r="I86" i="7"/>
  <c r="I94" i="7"/>
  <c r="I118" i="7"/>
  <c r="I126" i="7"/>
  <c r="I134" i="7"/>
  <c r="I150" i="7"/>
  <c r="I166" i="7"/>
  <c r="I198" i="7"/>
  <c r="I230" i="7"/>
  <c r="I254" i="7"/>
  <c r="I286" i="7"/>
  <c r="V55" i="9"/>
  <c r="V54" i="9"/>
  <c r="J301" i="7"/>
  <c r="J293" i="7"/>
  <c r="J285" i="7"/>
  <c r="J277" i="7"/>
  <c r="J269" i="7"/>
  <c r="J261" i="7"/>
  <c r="J253" i="7"/>
  <c r="J245" i="7"/>
  <c r="J237" i="7"/>
  <c r="J229" i="7"/>
  <c r="J221" i="7"/>
  <c r="J213" i="7"/>
  <c r="J205" i="7"/>
  <c r="J197" i="7"/>
  <c r="J189" i="7"/>
  <c r="J181" i="7"/>
  <c r="J173" i="7"/>
  <c r="J165" i="7"/>
  <c r="J157" i="7"/>
  <c r="J149" i="7"/>
  <c r="J141" i="7"/>
  <c r="J133" i="7"/>
  <c r="J125" i="7"/>
  <c r="J117" i="7"/>
  <c r="J109" i="7"/>
  <c r="J101" i="7"/>
  <c r="J93" i="7"/>
  <c r="J85" i="7"/>
  <c r="J77" i="7"/>
  <c r="J69" i="7"/>
  <c r="J61" i="7"/>
  <c r="J53" i="7"/>
  <c r="J45" i="7"/>
  <c r="J37" i="7"/>
  <c r="J29" i="7"/>
  <c r="J21" i="7"/>
  <c r="J12" i="7"/>
  <c r="J300" i="7"/>
  <c r="J292" i="7"/>
  <c r="J284" i="7"/>
  <c r="J276" i="7"/>
  <c r="J268" i="7"/>
  <c r="J260" i="7"/>
  <c r="J252" i="7"/>
  <c r="J244" i="7"/>
  <c r="J236" i="7"/>
  <c r="J228" i="7"/>
  <c r="J220" i="7"/>
  <c r="J212" i="7"/>
  <c r="J204" i="7"/>
  <c r="J196" i="7"/>
  <c r="J188" i="7"/>
  <c r="J180" i="7"/>
  <c r="J172" i="7"/>
  <c r="J164" i="7"/>
  <c r="J156" i="7"/>
  <c r="J148" i="7"/>
  <c r="J140" i="7"/>
  <c r="J132" i="7"/>
  <c r="J124" i="7"/>
  <c r="J116" i="7"/>
  <c r="J108" i="7"/>
  <c r="J100" i="7"/>
  <c r="J92" i="7"/>
  <c r="J84" i="7"/>
  <c r="J76" i="7"/>
  <c r="J68" i="7"/>
  <c r="J60" i="7"/>
  <c r="J52" i="7"/>
  <c r="J44" i="7"/>
  <c r="J36" i="7"/>
  <c r="J28" i="7"/>
  <c r="J20" i="7"/>
  <c r="J13" i="7"/>
  <c r="J299" i="7"/>
  <c r="J291" i="7"/>
  <c r="J283" i="7"/>
  <c r="J275" i="7"/>
  <c r="J267" i="7"/>
  <c r="J259" i="7"/>
  <c r="J251" i="7"/>
  <c r="J243" i="7"/>
  <c r="J235" i="7"/>
  <c r="J227" i="7"/>
  <c r="J219" i="7"/>
  <c r="J211" i="7"/>
  <c r="J203" i="7"/>
  <c r="J195" i="7"/>
  <c r="J187" i="7"/>
  <c r="J179" i="7"/>
  <c r="J171" i="7"/>
  <c r="J163" i="7"/>
  <c r="J155" i="7"/>
  <c r="J147" i="7"/>
  <c r="J139" i="7"/>
  <c r="J131" i="7"/>
  <c r="J123" i="7"/>
  <c r="J115" i="7"/>
  <c r="J107" i="7"/>
  <c r="J99" i="7"/>
  <c r="J91" i="7"/>
  <c r="J83" i="7"/>
  <c r="J75" i="7"/>
  <c r="J67" i="7"/>
  <c r="J59" i="7"/>
  <c r="J51" i="7"/>
  <c r="J43" i="7"/>
  <c r="J35" i="7"/>
  <c r="J27" i="7"/>
  <c r="J19" i="7"/>
  <c r="J306" i="7"/>
  <c r="J298" i="7"/>
  <c r="J290" i="7"/>
  <c r="J282" i="7"/>
  <c r="J274" i="7"/>
  <c r="J266" i="7"/>
  <c r="J258" i="7"/>
  <c r="J250" i="7"/>
  <c r="J242" i="7"/>
  <c r="J234" i="7"/>
  <c r="J226" i="7"/>
  <c r="J218" i="7"/>
  <c r="J210" i="7"/>
  <c r="J202" i="7"/>
  <c r="J194" i="7"/>
  <c r="J186" i="7"/>
  <c r="J178" i="7"/>
  <c r="J170" i="7"/>
  <c r="J162" i="7"/>
  <c r="J154" i="7"/>
  <c r="J146" i="7"/>
  <c r="J138" i="7"/>
  <c r="J130" i="7"/>
  <c r="J122" i="7"/>
  <c r="J114" i="7"/>
  <c r="J106" i="7"/>
  <c r="J98" i="7"/>
  <c r="J90" i="7"/>
  <c r="J82" i="7"/>
  <c r="J74" i="7"/>
  <c r="J66" i="7"/>
  <c r="J58" i="7"/>
  <c r="J50" i="7"/>
  <c r="J42" i="7"/>
  <c r="J34" i="7"/>
  <c r="J26" i="7"/>
  <c r="J18" i="7"/>
  <c r="J305" i="7"/>
  <c r="J297" i="7"/>
  <c r="J289" i="7"/>
  <c r="J281" i="7"/>
  <c r="J273" i="7"/>
  <c r="J265" i="7"/>
  <c r="J257" i="7"/>
  <c r="J249" i="7"/>
  <c r="J241" i="7"/>
  <c r="J233" i="7"/>
  <c r="J225" i="7"/>
  <c r="J217" i="7"/>
  <c r="J209" i="7"/>
  <c r="J201" i="7"/>
  <c r="J193" i="7"/>
  <c r="J185" i="7"/>
  <c r="J177" i="7"/>
  <c r="J169" i="7"/>
  <c r="J161" i="7"/>
  <c r="J153" i="7"/>
  <c r="J145" i="7"/>
  <c r="J137" i="7"/>
  <c r="J129" i="7"/>
  <c r="J121" i="7"/>
  <c r="J113" i="7"/>
  <c r="J105" i="7"/>
  <c r="J97" i="7"/>
  <c r="J89" i="7"/>
  <c r="J81" i="7"/>
  <c r="J73" i="7"/>
  <c r="J65" i="7"/>
  <c r="J57" i="7"/>
  <c r="J49" i="7"/>
  <c r="J41" i="7"/>
  <c r="J33" i="7"/>
  <c r="J25" i="7"/>
  <c r="J17" i="7"/>
  <c r="J304" i="7"/>
  <c r="J296" i="7"/>
  <c r="J288" i="7"/>
  <c r="J280" i="7"/>
  <c r="J272" i="7"/>
  <c r="J264" i="7"/>
  <c r="J256" i="7"/>
  <c r="J248" i="7"/>
  <c r="J240" i="7"/>
  <c r="J232" i="7"/>
  <c r="J224" i="7"/>
  <c r="J216" i="7"/>
  <c r="J208" i="7"/>
  <c r="J200" i="7"/>
  <c r="J192" i="7"/>
  <c r="J184" i="7"/>
  <c r="J176" i="7"/>
  <c r="J168" i="7"/>
  <c r="J160" i="7"/>
  <c r="J152" i="7"/>
  <c r="J144" i="7"/>
  <c r="J136" i="7"/>
  <c r="J128" i="7"/>
  <c r="J120" i="7"/>
  <c r="J112" i="7"/>
  <c r="J104" i="7"/>
  <c r="J96" i="7"/>
  <c r="J88" i="7"/>
  <c r="J80" i="7"/>
  <c r="J72" i="7"/>
  <c r="J64" i="7"/>
  <c r="J56" i="7"/>
  <c r="J48" i="7"/>
  <c r="J40" i="7"/>
  <c r="J32" i="7"/>
  <c r="J24" i="7"/>
  <c r="J16" i="7"/>
  <c r="J303" i="7"/>
  <c r="J295" i="7"/>
  <c r="J287" i="7"/>
  <c r="J279" i="7"/>
  <c r="J271" i="7"/>
  <c r="J263" i="7"/>
  <c r="J255" i="7"/>
  <c r="J247" i="7"/>
  <c r="J239" i="7"/>
  <c r="J231" i="7"/>
  <c r="J223" i="7"/>
  <c r="J215" i="7"/>
  <c r="J207" i="7"/>
  <c r="J199" i="7"/>
  <c r="J191" i="7"/>
  <c r="J183" i="7"/>
  <c r="J175" i="7"/>
  <c r="J167" i="7"/>
  <c r="J159" i="7"/>
  <c r="J151" i="7"/>
  <c r="J143" i="7"/>
  <c r="J135" i="7"/>
  <c r="J127" i="7"/>
  <c r="J119" i="7"/>
  <c r="J111" i="7"/>
  <c r="J103" i="7"/>
  <c r="J95" i="7"/>
  <c r="J87" i="7"/>
  <c r="J79" i="7"/>
  <c r="J71" i="7"/>
  <c r="J63" i="7"/>
  <c r="J55" i="7"/>
  <c r="J47" i="7"/>
  <c r="J39" i="7"/>
  <c r="J31" i="7"/>
  <c r="J23" i="7"/>
  <c r="J15" i="7"/>
  <c r="J302" i="7"/>
  <c r="J294" i="7"/>
  <c r="J286" i="7"/>
  <c r="J278" i="7"/>
  <c r="J270" i="7"/>
  <c r="J262" i="7"/>
  <c r="J254" i="7"/>
  <c r="J246" i="7"/>
  <c r="J238" i="7"/>
  <c r="J230" i="7"/>
  <c r="J222" i="7"/>
  <c r="J214" i="7"/>
  <c r="J206" i="7"/>
  <c r="J198" i="7"/>
  <c r="J190" i="7"/>
  <c r="J182" i="7"/>
  <c r="J174" i="7"/>
  <c r="J166" i="7"/>
  <c r="J158" i="7"/>
  <c r="J150" i="7"/>
  <c r="J142" i="7"/>
  <c r="J134" i="7"/>
  <c r="J126" i="7"/>
  <c r="J118" i="7"/>
  <c r="J110" i="7"/>
  <c r="J102" i="7"/>
  <c r="J94" i="7"/>
  <c r="J86" i="7"/>
  <c r="J78" i="7"/>
  <c r="J70" i="7"/>
  <c r="J62" i="7"/>
  <c r="J54" i="7"/>
  <c r="J46" i="7"/>
  <c r="J38" i="7"/>
  <c r="J30" i="7"/>
  <c r="J22" i="7"/>
  <c r="G29" i="5"/>
  <c r="I14" i="7"/>
  <c r="C37" i="9"/>
  <c r="D23" i="1"/>
  <c r="J26" i="1"/>
  <c r="F8" i="9" l="1"/>
  <c r="H9" i="9"/>
  <c r="H10" i="9"/>
  <c r="H11" i="9"/>
  <c r="H12" i="9"/>
  <c r="H6" i="9"/>
  <c r="H7" i="9"/>
  <c r="H8" i="9"/>
  <c r="F10" i="9"/>
  <c r="C30" i="9"/>
  <c r="C28" i="9"/>
  <c r="F7" i="9"/>
  <c r="F6" i="9"/>
  <c r="F11" i="9"/>
  <c r="F9" i="9"/>
  <c r="F12" i="9"/>
  <c r="D11" i="9"/>
  <c r="D9" i="9"/>
  <c r="E9" i="9" s="1"/>
  <c r="D10" i="9"/>
  <c r="E10" i="9" s="1"/>
  <c r="D8" i="9"/>
  <c r="E8" i="9" s="1"/>
  <c r="D7" i="9"/>
  <c r="D6" i="9"/>
  <c r="D12" i="9"/>
  <c r="E12" i="9" s="1"/>
  <c r="R25" i="1"/>
  <c r="J25" i="1"/>
  <c r="M25" i="1"/>
  <c r="N25" i="1"/>
  <c r="U13" i="7"/>
  <c r="K16" i="7" l="1"/>
  <c r="K14" i="7"/>
  <c r="K13" i="7"/>
  <c r="K12" i="7"/>
  <c r="K15" i="7"/>
  <c r="K24" i="7"/>
  <c r="K32" i="7"/>
  <c r="K40" i="7"/>
  <c r="K48" i="7"/>
  <c r="K56" i="7"/>
  <c r="K64" i="7"/>
  <c r="K72" i="7"/>
  <c r="K80" i="7"/>
  <c r="K88" i="7"/>
  <c r="K96" i="7"/>
  <c r="K104" i="7"/>
  <c r="K112" i="7"/>
  <c r="K120" i="7"/>
  <c r="K128" i="7"/>
  <c r="K136" i="7"/>
  <c r="K144" i="7"/>
  <c r="K152" i="7"/>
  <c r="K160" i="7"/>
  <c r="K168" i="7"/>
  <c r="K176" i="7"/>
  <c r="K184" i="7"/>
  <c r="K192" i="7"/>
  <c r="K200" i="7"/>
  <c r="K208" i="7"/>
  <c r="K216" i="7"/>
  <c r="K224" i="7"/>
  <c r="K232" i="7"/>
  <c r="K240" i="7"/>
  <c r="K248" i="7"/>
  <c r="K256" i="7"/>
  <c r="K264" i="7"/>
  <c r="K272" i="7"/>
  <c r="K280" i="7"/>
  <c r="K288" i="7"/>
  <c r="K296" i="7"/>
  <c r="K304" i="7"/>
  <c r="K53" i="7"/>
  <c r="K133" i="7"/>
  <c r="K181" i="7"/>
  <c r="K221" i="7"/>
  <c r="K261" i="7"/>
  <c r="K22" i="7"/>
  <c r="K94" i="7"/>
  <c r="K134" i="7"/>
  <c r="K182" i="7"/>
  <c r="K222" i="7"/>
  <c r="K262" i="7"/>
  <c r="K294" i="7"/>
  <c r="K55" i="7"/>
  <c r="K103" i="7"/>
  <c r="K143" i="7"/>
  <c r="K183" i="7"/>
  <c r="K223" i="7"/>
  <c r="K287" i="7"/>
  <c r="K17" i="7"/>
  <c r="K25" i="7"/>
  <c r="K33" i="7"/>
  <c r="K41" i="7"/>
  <c r="K49" i="7"/>
  <c r="K57" i="7"/>
  <c r="K65" i="7"/>
  <c r="K73" i="7"/>
  <c r="K81" i="7"/>
  <c r="K89" i="7"/>
  <c r="K97" i="7"/>
  <c r="K105" i="7"/>
  <c r="K113" i="7"/>
  <c r="K121" i="7"/>
  <c r="K129" i="7"/>
  <c r="K137" i="7"/>
  <c r="K145" i="7"/>
  <c r="K153" i="7"/>
  <c r="K161" i="7"/>
  <c r="K169" i="7"/>
  <c r="K177" i="7"/>
  <c r="K185" i="7"/>
  <c r="K193" i="7"/>
  <c r="K201" i="7"/>
  <c r="K209" i="7"/>
  <c r="K217" i="7"/>
  <c r="K225" i="7"/>
  <c r="K233" i="7"/>
  <c r="K241" i="7"/>
  <c r="K249" i="7"/>
  <c r="K257" i="7"/>
  <c r="K265" i="7"/>
  <c r="K273" i="7"/>
  <c r="K281" i="7"/>
  <c r="K289" i="7"/>
  <c r="K297" i="7"/>
  <c r="K305" i="7"/>
  <c r="K45" i="7"/>
  <c r="K61" i="7"/>
  <c r="K101" i="7"/>
  <c r="K157" i="7"/>
  <c r="K197" i="7"/>
  <c r="K229" i="7"/>
  <c r="K269" i="7"/>
  <c r="K38" i="7"/>
  <c r="K78" i="7"/>
  <c r="K126" i="7"/>
  <c r="K166" i="7"/>
  <c r="K198" i="7"/>
  <c r="K254" i="7"/>
  <c r="K302" i="7"/>
  <c r="K47" i="7"/>
  <c r="K87" i="7"/>
  <c r="K135" i="7"/>
  <c r="K175" i="7"/>
  <c r="K215" i="7"/>
  <c r="K263" i="7"/>
  <c r="K303" i="7"/>
  <c r="K18" i="7"/>
  <c r="K26" i="7"/>
  <c r="K34" i="7"/>
  <c r="K42" i="7"/>
  <c r="K50" i="7"/>
  <c r="K58" i="7"/>
  <c r="K66" i="7"/>
  <c r="K74" i="7"/>
  <c r="K82" i="7"/>
  <c r="K90" i="7"/>
  <c r="K98" i="7"/>
  <c r="K106" i="7"/>
  <c r="K114" i="7"/>
  <c r="K122" i="7"/>
  <c r="K130" i="7"/>
  <c r="K138" i="7"/>
  <c r="K146" i="7"/>
  <c r="K154" i="7"/>
  <c r="K162" i="7"/>
  <c r="K170" i="7"/>
  <c r="K178" i="7"/>
  <c r="K186" i="7"/>
  <c r="K194" i="7"/>
  <c r="K202" i="7"/>
  <c r="K210" i="7"/>
  <c r="K218" i="7"/>
  <c r="K226" i="7"/>
  <c r="K234" i="7"/>
  <c r="K242" i="7"/>
  <c r="K250" i="7"/>
  <c r="K258" i="7"/>
  <c r="K266" i="7"/>
  <c r="K274" i="7"/>
  <c r="K282" i="7"/>
  <c r="K290" i="7"/>
  <c r="K298" i="7"/>
  <c r="K306" i="7"/>
  <c r="K37" i="7"/>
  <c r="K85" i="7"/>
  <c r="K109" i="7"/>
  <c r="K141" i="7"/>
  <c r="K173" i="7"/>
  <c r="K213" i="7"/>
  <c r="K253" i="7"/>
  <c r="K293" i="7"/>
  <c r="K30" i="7"/>
  <c r="K62" i="7"/>
  <c r="K110" i="7"/>
  <c r="K150" i="7"/>
  <c r="K190" i="7"/>
  <c r="K230" i="7"/>
  <c r="K270" i="7"/>
  <c r="K31" i="7"/>
  <c r="K71" i="7"/>
  <c r="K119" i="7"/>
  <c r="K167" i="7"/>
  <c r="K191" i="7"/>
  <c r="K231" i="7"/>
  <c r="K279" i="7"/>
  <c r="K19" i="7"/>
  <c r="K27" i="7"/>
  <c r="K35" i="7"/>
  <c r="K43" i="7"/>
  <c r="K51" i="7"/>
  <c r="K59" i="7"/>
  <c r="K67" i="7"/>
  <c r="K75" i="7"/>
  <c r="K83" i="7"/>
  <c r="K91" i="7"/>
  <c r="K99" i="7"/>
  <c r="K107" i="7"/>
  <c r="K115" i="7"/>
  <c r="K123" i="7"/>
  <c r="K131" i="7"/>
  <c r="K139" i="7"/>
  <c r="K147" i="7"/>
  <c r="K155" i="7"/>
  <c r="K163" i="7"/>
  <c r="K171" i="7"/>
  <c r="K179" i="7"/>
  <c r="K187" i="7"/>
  <c r="K195" i="7"/>
  <c r="K203" i="7"/>
  <c r="K211" i="7"/>
  <c r="K219" i="7"/>
  <c r="K227" i="7"/>
  <c r="K235" i="7"/>
  <c r="K243" i="7"/>
  <c r="K251" i="7"/>
  <c r="K259" i="7"/>
  <c r="K267" i="7"/>
  <c r="K275" i="7"/>
  <c r="K283" i="7"/>
  <c r="K291" i="7"/>
  <c r="K299" i="7"/>
  <c r="K29" i="7"/>
  <c r="K69" i="7"/>
  <c r="K93" i="7"/>
  <c r="K125" i="7"/>
  <c r="K165" i="7"/>
  <c r="K205" i="7"/>
  <c r="K245" i="7"/>
  <c r="K277" i="7"/>
  <c r="K301" i="7"/>
  <c r="K54" i="7"/>
  <c r="K86" i="7"/>
  <c r="K102" i="7"/>
  <c r="K142" i="7"/>
  <c r="K174" i="7"/>
  <c r="K214" i="7"/>
  <c r="K238" i="7"/>
  <c r="K278" i="7"/>
  <c r="K23" i="7"/>
  <c r="K63" i="7"/>
  <c r="K95" i="7"/>
  <c r="K127" i="7"/>
  <c r="K159" i="7"/>
  <c r="K199" i="7"/>
  <c r="K239" i="7"/>
  <c r="K271" i="7"/>
  <c r="K295" i="7"/>
  <c r="K20" i="7"/>
  <c r="K28" i="7"/>
  <c r="K36" i="7"/>
  <c r="K44" i="7"/>
  <c r="K52" i="7"/>
  <c r="K60" i="7"/>
  <c r="K68" i="7"/>
  <c r="K76" i="7"/>
  <c r="K84" i="7"/>
  <c r="K92" i="7"/>
  <c r="K100" i="7"/>
  <c r="K108" i="7"/>
  <c r="K116" i="7"/>
  <c r="K124" i="7"/>
  <c r="K132" i="7"/>
  <c r="K140" i="7"/>
  <c r="K148" i="7"/>
  <c r="K156" i="7"/>
  <c r="K164" i="7"/>
  <c r="K172" i="7"/>
  <c r="K180" i="7"/>
  <c r="K188" i="7"/>
  <c r="K196" i="7"/>
  <c r="K204" i="7"/>
  <c r="K212" i="7"/>
  <c r="K220" i="7"/>
  <c r="K228" i="7"/>
  <c r="K236" i="7"/>
  <c r="K244" i="7"/>
  <c r="K252" i="7"/>
  <c r="K260" i="7"/>
  <c r="K268" i="7"/>
  <c r="K276" i="7"/>
  <c r="K284" i="7"/>
  <c r="K292" i="7"/>
  <c r="K300" i="7"/>
  <c r="K21" i="7"/>
  <c r="K77" i="7"/>
  <c r="K117" i="7"/>
  <c r="K149" i="7"/>
  <c r="K189" i="7"/>
  <c r="K237" i="7"/>
  <c r="K285" i="7"/>
  <c r="K46" i="7"/>
  <c r="K70" i="7"/>
  <c r="K118" i="7"/>
  <c r="K158" i="7"/>
  <c r="K206" i="7"/>
  <c r="K246" i="7"/>
  <c r="K286" i="7"/>
  <c r="K39" i="7"/>
  <c r="K79" i="7"/>
  <c r="K111" i="7"/>
  <c r="K151" i="7"/>
  <c r="K207" i="7"/>
  <c r="K255" i="7"/>
  <c r="K247" i="7"/>
  <c r="G8" i="9"/>
  <c r="H14" i="9"/>
  <c r="H15" i="9"/>
  <c r="H13" i="9"/>
  <c r="I8" i="9"/>
  <c r="I9" i="9"/>
  <c r="I10" i="9"/>
  <c r="I12" i="9"/>
  <c r="F14" i="9"/>
  <c r="F13" i="9"/>
  <c r="F15" i="9"/>
  <c r="E11" i="9"/>
  <c r="E14" i="9" s="1"/>
  <c r="D14" i="9"/>
  <c r="D13" i="9"/>
  <c r="G12" i="9"/>
  <c r="E7" i="9"/>
  <c r="G7" i="9" s="1"/>
  <c r="G10" i="9"/>
  <c r="G9" i="9"/>
  <c r="E6" i="9"/>
  <c r="I6" i="9" s="1"/>
  <c r="D15" i="9"/>
  <c r="I7" i="9" l="1"/>
  <c r="I14" i="9"/>
  <c r="I11" i="9"/>
  <c r="C29" i="9"/>
  <c r="G11" i="9"/>
  <c r="E13" i="9"/>
  <c r="G13" i="9" s="1"/>
  <c r="G14" i="9"/>
  <c r="E15" i="9"/>
  <c r="G15" i="9" s="1"/>
  <c r="G6" i="9"/>
  <c r="C32" i="9"/>
  <c r="C33" i="9" s="1"/>
  <c r="I15" i="9" l="1"/>
  <c r="I13" i="9"/>
  <c r="C24" i="1"/>
  <c r="D17" i="1" l="1"/>
  <c r="S23" i="1"/>
  <c r="R24" i="1" l="1"/>
  <c r="S24" i="1"/>
  <c r="R23" i="1"/>
  <c r="D25" i="1"/>
  <c r="S25" i="1" l="1"/>
  <c r="M24" i="1"/>
  <c r="N24" i="1"/>
  <c r="J24" i="1"/>
  <c r="J5" i="1" l="1"/>
  <c r="S17" i="1" l="1"/>
  <c r="D46" i="9"/>
  <c r="D57" i="9" s="1"/>
  <c r="C9" i="1"/>
  <c r="R16" i="1"/>
  <c r="R19" i="1"/>
  <c r="R21" i="1"/>
  <c r="R26" i="1"/>
  <c r="R15" i="1"/>
  <c r="S10" i="1"/>
  <c r="S6" i="1"/>
  <c r="S7" i="1"/>
  <c r="S8" i="1"/>
  <c r="S9" i="1"/>
  <c r="M9" i="1"/>
  <c r="D60" i="9" l="1"/>
  <c r="R9" i="1"/>
  <c r="D4" i="1"/>
  <c r="D50" i="9" l="1"/>
  <c r="D59" i="9" s="1"/>
  <c r="S4" i="1"/>
  <c r="C6" i="1" l="1"/>
  <c r="J4" i="1"/>
  <c r="N4" i="1" l="1"/>
  <c r="N20" i="1"/>
  <c r="M26" i="1"/>
  <c r="N26" i="1"/>
  <c r="C52" i="9" s="1"/>
  <c r="N23" i="1"/>
  <c r="N21" i="1"/>
  <c r="N22" i="1"/>
  <c r="N19" i="1"/>
  <c r="C48" i="9" l="1"/>
  <c r="N10" i="1"/>
  <c r="D18" i="1"/>
  <c r="S18" i="1" s="1"/>
  <c r="D19" i="1"/>
  <c r="S19" i="1" s="1"/>
  <c r="D20" i="1"/>
  <c r="S20" i="1" s="1"/>
  <c r="D21" i="1"/>
  <c r="S21" i="1" s="1"/>
  <c r="D22" i="1"/>
  <c r="S22" i="1" s="1"/>
  <c r="D26" i="1"/>
  <c r="D52" i="9" s="1"/>
  <c r="D61" i="9" s="1"/>
  <c r="D15" i="1"/>
  <c r="D16" i="1"/>
  <c r="S16" i="1" s="1"/>
  <c r="C7" i="1"/>
  <c r="R7" i="1" s="1"/>
  <c r="C8" i="1"/>
  <c r="R8" i="1" s="1"/>
  <c r="C10" i="1"/>
  <c r="D5" i="1"/>
  <c r="M15" i="1"/>
  <c r="D49" i="9" l="1"/>
  <c r="D47" i="9"/>
  <c r="D56" i="9" s="1"/>
  <c r="S26" i="1"/>
  <c r="C4" i="1"/>
  <c r="S15" i="1"/>
  <c r="R10" i="1"/>
  <c r="S5" i="1"/>
  <c r="M4" i="1"/>
  <c r="D58" i="9" l="1"/>
  <c r="S27" i="1"/>
  <c r="R4" i="1"/>
  <c r="C18" i="1"/>
  <c r="C17" i="1"/>
  <c r="R6" i="1"/>
  <c r="R18" i="1" l="1"/>
  <c r="R17" i="1"/>
  <c r="M7" i="1"/>
  <c r="M8" i="1"/>
  <c r="M10" i="1"/>
  <c r="N7" i="1"/>
  <c r="N8" i="1"/>
  <c r="N9" i="1"/>
  <c r="M16" i="1"/>
  <c r="M18" i="1"/>
  <c r="M19" i="1"/>
  <c r="M21" i="1"/>
  <c r="M23" i="1"/>
  <c r="C22" i="1"/>
  <c r="C53" i="9"/>
  <c r="R22" i="1" l="1"/>
  <c r="C5" i="1"/>
  <c r="M20" i="1"/>
  <c r="C20" i="1"/>
  <c r="R20" i="1" s="1"/>
  <c r="N5" i="1"/>
  <c r="M22" i="1"/>
  <c r="M5" i="1"/>
  <c r="J23" i="1"/>
  <c r="J22" i="1"/>
  <c r="J21" i="1"/>
  <c r="J20" i="1"/>
  <c r="J19" i="1"/>
  <c r="N18" i="1"/>
  <c r="J18" i="1"/>
  <c r="N16" i="1"/>
  <c r="J16" i="1"/>
  <c r="N15" i="1"/>
  <c r="J15" i="1"/>
  <c r="J10" i="1"/>
  <c r="J9" i="1"/>
  <c r="J8" i="1"/>
  <c r="J7" i="1"/>
  <c r="J6" i="1"/>
  <c r="R27" i="1" l="1"/>
  <c r="D54" i="9"/>
  <c r="D55" i="9"/>
  <c r="C50" i="9"/>
  <c r="R5" i="1"/>
  <c r="J17" i="1"/>
  <c r="M17" i="1"/>
  <c r="M27" i="1" s="1"/>
  <c r="N17" i="1"/>
  <c r="N27" i="1" s="1"/>
  <c r="M6" i="1"/>
  <c r="N6" i="1"/>
  <c r="C49" i="9" l="1"/>
  <c r="N11" i="1"/>
  <c r="C47" i="9" s="1"/>
  <c r="R11" i="1"/>
  <c r="S11" i="1"/>
  <c r="M11" i="1"/>
  <c r="C46" i="9" s="1"/>
  <c r="C57" i="9" s="1"/>
  <c r="C56" i="9" l="1"/>
  <c r="D53" i="9"/>
  <c r="C55" i="9" l="1"/>
  <c r="C54" i="9"/>
  <c r="C61" i="9"/>
  <c r="C60" i="9"/>
  <c r="C58" i="9"/>
  <c r="C59"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tc={36013DDC-B13F-4F6D-B1E3-09A253B5C61A}</author>
  </authors>
  <commentList>
    <comment ref="U13" authorId="0" shapeId="0" xr:uid="{36013DDC-B13F-4F6D-B1E3-09A253B5C61A}">
      <text>
        <t>[Threaded comment]
Your version of Excel allows you to read this threaded comment; however, any edits to it will get removed if the file is opened in a newer version of Excel. Learn more: https://go.microsoft.com/fwlink/?linkid=870924
Comment:
    Denna formel ger dagens år. Det kommer därför ändras när året slår om och kommer inte vara något som behöver justeras.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tc={87826DBF-0AFC-EF49-80C5-263ADDA8BD68}</author>
    <author>Microsoft Office User</author>
    <author>tc={92DBD1A2-204D-4B54-869C-32032D24A0D8}</author>
    <author>tc={D8B5E669-FA37-4370-9748-994498C07F09}</author>
    <author>tc={F3CC3C27-A324-4006-B470-E442C2461802}</author>
    <author>tc={59833C5E-1DE2-4300-93DF-1AD5ED350ECE}</author>
    <author>tc={2AA4EFF8-A2EA-42D1-A2F4-3E548986F934}</author>
    <author>tc={A3E78CCC-3B4A-47BE-8E15-52CE3E299097}</author>
    <author>tc={D40B8AA9-38B7-437F-8D64-7953ED21FE2F}</author>
    <author>tc={A048A24A-90C9-42B0-8576-137595796BF4}</author>
    <author>tc={740D22B9-4962-4F02-9A7B-83F2D934D86D}</author>
    <author>tc={9E396843-917E-4A85-B5DC-D2E3FFEB6372}</author>
    <author>tc={D884E3DE-C326-4FE0-AECC-C3C437F25CD2}</author>
    <author>tc={7712D118-1301-46B0-83DE-4468DC62BDDE}</author>
    <author>tc={395396B9-66A1-4250-85D5-0FB37B8205A7}</author>
    <author>tc={6D88BA8A-74AE-4DFF-A38C-717635760E29}</author>
    <author>tc={7D70312B-1BE0-4001-9CC1-AB40871D3114}</author>
    <author>tc={54CF1A76-707C-47D3-A91E-8C2290F5B37A}</author>
    <author>tc={71CEACCE-AEA8-A54B-9462-99C7E5B6DF2F}</author>
    <author>tc={8A315FFA-211E-47C4-9560-DF42D17C7763}</author>
    <author>tc={94F8B1A7-EC5E-4E71-9741-9C8B66E9B8D6}</author>
    <author>tc={89ACA093-B19D-4C19-BCA5-5BD79C8D1611}</author>
    <author>tc={8A82CA61-8DBF-4F71-B287-805A7FA1A65C}</author>
    <author>tc={E6175348-E6D8-4085-AB0A-BD60F12D2458}</author>
    <author>tc={8F7996FD-8E43-49AE-9EB3-EAFC79753221}</author>
    <author>tc={1D226289-28C5-43B3-B2D8-73E5D60D2652}</author>
    <author>tc={62002B1B-7C9A-4820-9FD5-58D2AB077434}</author>
    <author>tc={54A24970-B106-4578-B509-15BC6E8E4984}</author>
    <author>tc={7ED1D490-2873-48D7-8BCB-37B1D2B19DD1}</author>
    <author>tc={471052DA-4D3F-4A37-B27C-1BF50C13C386}</author>
    <author>tc={7CAD9B9F-BD1E-4D08-91AA-D2958315CBBF}</author>
    <author>tc={24611DE5-AD30-449F-A725-286378A62427}</author>
    <author>tc={5BD888EE-4BF0-45B3-90DF-60FB076C4412}</author>
    <author>tc={BDC342EE-E981-426A-8AB5-40C3EDE3AFA1}</author>
    <author>tc={C86709AE-4BDD-4C5E-897A-77BBC4582BD9}</author>
    <author>tc={3DA4420B-5F91-4398-A15A-702242CDDDCF}</author>
    <author>tc={1BFD3B1D-6AA2-4D56-A06D-A394CA91A37F}</author>
    <author>tc={285D10C4-76D5-4360-80EF-87DE4A67A39E}</author>
    <author>tc={BE3FB498-CEB2-41A7-9CF8-81D6CF17BC0F}</author>
    <author>tc={3ABA2A50-D430-4BE1-BA9E-45A463071775}</author>
    <author>tc={968F6C64-702F-4D98-B039-05219D6C3E11}</author>
    <author>tc={29D8A11E-FDED-46FD-9650-4BA7D322B842}</author>
  </authors>
  <commentList>
    <comment ref="P2" authorId="0" shapeId="0" xr:uid="{00000000-0006-0000-0000-000001000000}">
      <text>
        <t>[Threaded comment]
Your version of Excel allows you to read this threaded comment; however, any edits to it will get removed if the file is opened in a newer version of Excel. Learn more: https://go.microsoft.com/fwlink/?linkid=870924
Comment:
    Klimatpåverkan avser summan av nettoutsläpp av växthusgaser ur ett livcykelperspektiv. Fossila drivmedel ger ett nettoutsläpp vid förbränning men ger också klimatpåverkan vid frakt, utvinning och bearbetning. Likaså innebär bland annat bearbetning och frakt av förnybara alternativ att de får viss påverkan på klimatet trots att råvaran är förnybar och/eller CO2-neutral.</t>
      </text>
    </comment>
    <comment ref="K3" authorId="1" shapeId="0" xr:uid="{55367C44-8450-5C42-901B-9F9BCBECA72D}">
      <text>
        <r>
          <rPr>
            <sz val="10"/>
            <color rgb="FF000000"/>
            <rFont val="Tahoma"/>
            <family val="2"/>
          </rPr>
          <t>Används för att vikta de olika alternativen så att energianvändningen mer rättvist avspeglar körsträckan med respektive fossilt alternativ.</t>
        </r>
        <r>
          <rPr>
            <sz val="10"/>
            <color rgb="FF000000"/>
            <rFont val="Calibri"/>
            <family val="2"/>
          </rPr>
          <t xml:space="preserve">Summan av förnybart och fossilt blir därför mer än 100% för de bilar som drivs av elmotorer för att reflektera fordonets högre verkningsgrad.
</t>
        </r>
      </text>
    </comment>
    <comment ref="L3" authorId="1" shapeId="0" xr:uid="{F9861737-52A0-2248-BD5B-3B1A417421F6}">
      <text>
        <r>
          <rPr>
            <sz val="10"/>
            <color rgb="FF000000"/>
            <rFont val="Calibri"/>
            <family val="2"/>
          </rPr>
          <t xml:space="preserve">Används för att vikta de olika alternativen så att energianvändningen mer rättvist avspeglar körsträckan med respektive förnybart alternativ. Summan av förnybart och fossilt blir därför mer än 100% för de bilar som drivs av elmotorer för att reflektera fordonets högre verkningsgrad.
</t>
        </r>
      </text>
    </comment>
    <comment ref="P3" authorId="2" shapeId="0" xr:uid="{92DBD1A2-204D-4B54-869C-32032D24A0D8}">
      <text>
        <t>[Threaded comment]
Your version of Excel allows you to read this threaded comment; however, any edits to it will get removed if the file is opened in a newer version of Excel. Learn more: https://go.microsoft.com/fwlink/?linkid=870924
Comment:
    Emissionsfaktor avser fossil andel ur ett WTW-perspektiv och är hämtad från https://www.energimyndigheten.se/globalassets/fornybart/hallbara-branslen/publikationer/drivmedel-2018.pdf?ResourceId=5753 om inget annat anges</t>
      </text>
    </comment>
    <comment ref="Q3" authorId="3" shapeId="0" xr:uid="{D8B5E669-FA37-4370-9748-994498C07F09}">
      <text>
        <t>[Threaded comment]
Your version of Excel allows you to read this threaded comment; however, any edits to it will get removed if the file is opened in a newer version of Excel. Learn more: https://go.microsoft.com/fwlink/?linkid=870924
Comment:
    Emissionsfaktor avser förnybar andel ur ett WTW-perspektiv och är hämtad från Energimyndighetens rapport Drivmedel 2022 om inget anat anges. https://energimyndigheten.a-w2m.se/Home.mvc?ResourceId=216291
Reply:
    Uppdaterad med värden från Energimyndigheten - Drivmedel 2020
Reply:
    Uppdaterade från Energimyndighetens nya app för Drivmedel 2023: 
https://www.energimyndigheten.se/klimat/hallbarhetskriterier/drivmedelsstatistik/</t>
      </text>
    </comment>
    <comment ref="A4" authorId="4" shapeId="0" xr:uid="{F3CC3C27-A324-4006-B470-E442C2461802}">
      <text>
        <t>[Threaded comment]
Your version of Excel allows you to read this threaded comment; however, any edits to it will get removed if the file is opened in a newer version of Excel. Learn more: https://go.microsoft.com/fwlink/?linkid=870924
Comment:
    Från Drivkraft Sveriges sammanställning, Beräkningsfaktorer 2023:
https://drivkraftsverige.se/wp-content/uploads/2023/11/Berakningsfaktorer-2023.pdf</t>
      </text>
    </comment>
    <comment ref="E4" authorId="5" shapeId="0" xr:uid="{59833C5E-1DE2-4300-93DF-1AD5ED350ECE}">
      <text>
        <t>[Threaded comment]
Your version of Excel allows you to read this threaded comment; however, any edits to it will get removed if the file is opened in a newer version of Excel. Learn more: https://go.microsoft.com/fwlink/?linkid=870924
Comment:
    Energiinnehåll från SPBI. Emissionsfaktorn uppdateras årligen utifrån reduktionsplikten och Energimyndighetens rapport Drivmedel.</t>
      </text>
    </comment>
    <comment ref="L4" authorId="6" shapeId="0" xr:uid="{2AA4EFF8-A2EA-42D1-A2F4-3E548986F934}">
      <text>
        <t>[Threaded comment]
Your version of Excel allows you to read this threaded comment; however, any edits to it will get removed if the file is opened in a newer version of Excel. Learn more: https://go.microsoft.com/fwlink/?linkid=870924
Comment:
    Prognos räknat på 85% klimatnytta för förnybar andel:
2022: 36%
2023: 41%
2024: 7,1%
2025: 7,1%
2026: 7,1%
2027: ??
2028: ??
2029: ??
2030: ??</t>
      </text>
    </comment>
    <comment ref="Q4" authorId="7" shapeId="0" xr:uid="{A3E78CCC-3B4A-47BE-8E15-52CE3E299097}">
      <text>
        <t>[Threaded comment]
Your version of Excel allows you to read this threaded comment; however, any edits to it will get removed if the file is opened in a newer version of Excel. Learn more: https://go.microsoft.com/fwlink/?linkid=870924
Comment:
    Formeln har formen: =[UTSLÄPPS
FAKTOR RME/FAME]*0,07/J3/1000+[UTSLÄPPSFAKTOR HVO]*(J3-0,07)/J3/1000
Antar 7% RME/FAME och att resten är HVO. I Drivmedel 2022 angavs utsläppsfaktorer i tabell 5 för de mängder som omfattades av reduktionsplikt.</t>
      </text>
    </comment>
    <comment ref="A5" authorId="8" shapeId="0" xr:uid="{D40B8AA9-38B7-437F-8D64-7953ED21FE2F}">
      <text>
        <t xml:space="preserve">[Threaded comment]
Your version of Excel allows you to read this threaded comment; however, any edits to it will get removed if the file is opened in a newer version of Excel. Learn more: https://go.microsoft.com/fwlink/?linkid=870924
Comment:
    Från Drivkraft Sveriges sammanställning, Beräkningsfaktorer 2023:
https://drivkraftsverige.se/wp-content/uploads/2023/11/Berakningsfaktorer-2023.pdf
</t>
      </text>
    </comment>
    <comment ref="E5" authorId="9" shapeId="0" xr:uid="{A048A24A-90C9-42B0-8576-137595796BF4}">
      <text>
        <t>[Threaded comment]
Your version of Excel allows you to read this threaded comment; however, any edits to it will get removed if the file is opened in a newer version of Excel. Learn more: https://go.microsoft.com/fwlink/?linkid=870924
Comment:
    Den förnybara komponenten antas vara etanol, detta kan förväntas stämma väl överens med verkligheten fram till och med cirka 2021. Därefter förväntas en signifikant andel biobensin med okänd klimatprestanda börja blandas in. Länk till Energimyndighetens drivmedelsrapport: https://www.energimyndigheten.se/globalassets/nyheter/2020/er-2020_26-drivmedel-2019.pdf
Reply:
    Källa energivärde: https://drivkraftsverige.se/uppslagsverk/fakta/berakningsfaktorer/energiinnehall-densitet-och-koldioxidemission/</t>
      </text>
    </comment>
    <comment ref="L5" authorId="10" shapeId="0" xr:uid="{740D22B9-4962-4F02-9A7B-83F2D934D86D}">
      <text>
        <t>[Threaded comment]
Your version of Excel allows you to read this threaded comment; however, any edits to it will get removed if the file is opened in a newer version of Excel. Learn more: https://go.microsoft.com/fwlink/?linkid=870924
Comment:
    Prognos räknat på 85% klimatnytta för förnybar andel:
2022: 9,2%
2023: 11.9%
2024: 9,5%
2025: 9,5%
2026: 9,5%
2027: ??
2028: ??
2029: ??
2030: ??</t>
      </text>
    </comment>
    <comment ref="Q5" authorId="11" shapeId="0" xr:uid="{9E396843-917E-4A85-B5DC-D2E3FFEB6372}">
      <text>
        <t>[Threaded comment]
Your version of Excel allows you to read this threaded comment; however, any edits to it will get removed if the file is opened in a newer version of Excel. Learn more: https://go.microsoft.com/fwlink/?linkid=870924
Comment:
    Formeln antar att all förnybar inblandning är etanol. I Drivmedel 2022 angavs utsläppsfaktorer i tabell 5 för de mängder som omfattades av reduktionsplikt.</t>
      </text>
    </comment>
    <comment ref="A6" authorId="12" shapeId="0" xr:uid="{D884E3DE-C326-4FE0-AECC-C3C437F25CD2}">
      <text>
        <t xml:space="preserve">[Threaded comment]
Your version of Excel allows you to read this threaded comment; however, any edits to it will get removed if the file is opened in a newer version of Excel. Learn more: https://go.microsoft.com/fwlink/?linkid=870924
Comment:
    Från Drivkraft Sveriges sammanställning, Beräkningsfaktorer 2023:
https://drivkraftsverige.se/wp-content/uploads/2023/11/Berakningsfaktorer-2023.pdf
</t>
      </text>
    </comment>
    <comment ref="E6" authorId="13" shapeId="0" xr:uid="{7712D118-1301-46B0-83DE-4468DC62BDDE}">
      <text>
        <t>[Threaded comment]
Your version of Excel allows you to read this threaded comment; however, any edits to it will get removed if the file is opened in a newer version of Excel. Learn more: https://go.microsoft.com/fwlink/?linkid=870924
Comment:
    Källa energivärde: https://drivkraftsverige.se/uppslagsverk/fakta/berakningsfaktorer/energiinnehall-densitet-och-koldioxidemission/</t>
      </text>
    </comment>
    <comment ref="A7" authorId="14" shapeId="0" xr:uid="{395396B9-66A1-4250-85D5-0FB37B8205A7}">
      <text>
        <t>[Threaded comment]
Your version of Excel allows you to read this threaded comment; however, any edits to it will get removed if the file is opened in a newer version of Excel. Learn more: https://go.microsoft.com/fwlink/?linkid=870924
Comment:
    Värmevärde från EMs app Drivmedel 2023, för fordonsgas under Drivmedel. Skillnad mellan fordonsgas och biogas (48,7 mot 48,9). Värmevärde - Vv. Formeln: [Vv biogas*andel biogas+X(Vv fossilgas)*andel fossilgas=Vv fordonsgas] -&gt; 48,9*0,963+(1-0,963)X = 48,7 -&gt; X = (48,7-48,9*0,963)/(1-0,963) = 43,49: 
https://energimyndigheten.a-w2m.se/Home.mvc?ResourceId=208409</t>
      </text>
    </comment>
    <comment ref="A8" authorId="15" shapeId="0" xr:uid="{6D88BA8A-74AE-4DFF-A38C-717635760E29}">
      <text>
        <t>[Threaded comment]
Your version of Excel allows you to read this threaded comment; however, any edits to it will get removed if the file is opened in a newer version of Excel. Learn more: https://go.microsoft.com/fwlink/?linkid=870924
Comment:
    Värmevärde från EMs app Drivmedel 2023, för LNG/LBG under Drivmedel. Ingen skillnad mellan LBG och LNG/LBG, därför samma: https://energimyndigheten.a-w2m.se/Home.mvc?ResourceId=208409</t>
      </text>
    </comment>
    <comment ref="E9" authorId="16" shapeId="0" xr:uid="{7D70312B-1BE0-4001-9CC1-AB40871D3114}">
      <text>
        <t xml:space="preserve">[Threaded comment]
Your version of Excel allows you to read this threaded comment; however, any edits to it will get removed if the file is opened in a newer version of Excel. Learn more: https://go.microsoft.com/fwlink/?linkid=870924
Comment:
    Avser el från kolkraft. Emissionsfaktorn innefattar både elens och batteriets klimatpåverkan. De utsläpp en elbil ger upphov till är beräknat enligt länk: https://biodrivost.se/Portals/0/adam/Publikationer/kMQIG92l80S56B6kGtmPsQ/PDF/Broschyr_EKR-1.pdf
</t>
      </text>
    </comment>
    <comment ref="P9" authorId="17" shapeId="0" xr:uid="{54CF1A76-707C-47D3-A91E-8C2290F5B37A}">
      <text>
        <t>[Threaded comment]
Your version of Excel allows you to read this threaded comment; however, any edits to it will get removed if the file is opened in a newer version of Excel. Learn more: https://go.microsoft.com/fwlink/?linkid=870924
Comment:
    Utsläppsfaktor för kol med en antagen verkningsgrad om 70%.</t>
      </text>
    </comment>
    <comment ref="P14" authorId="18" shapeId="0" xr:uid="{71CEACCE-AEA8-A54B-9462-99C7E5B6DF2F}">
      <text>
        <t>[Threaded comment]
Your version of Excel allows you to read this threaded comment; however, any edits to it will get removed if the file is opened in a newer version of Excel. Learn more: https://go.microsoft.com/fwlink/?linkid=870924
Comment:
    Emissionsfaktor avser fossil andel ur ett WTW-perspektiv och är hämtad från https://www.energimyndigheten.se/globalassets/fornybart/hallbara-branslen/publikationer/drivmedel-2018.pdf?ResourceId=5753 om inget annat anges</t>
      </text>
    </comment>
    <comment ref="A15" authorId="19" shapeId="0" xr:uid="{8A315FFA-211E-47C4-9560-DF42D17C7763}">
      <text>
        <t xml:space="preserve">[Threaded comment]
Your version of Excel allows you to read this threaded comment; however, any edits to it will get removed if the file is opened in a newer version of Excel. Learn more: https://go.microsoft.com/fwlink/?linkid=870924
Comment:
    Från Drivkraft Sveriges sammanställning, Beräkningsfaktorer 2023:
https://drivkraftsverige.se/wp-content/uploads/2023/11/Berakningsfaktorer-2023.pdf
</t>
      </text>
    </comment>
    <comment ref="E15" authorId="20" shapeId="0" xr:uid="{94F8B1A7-EC5E-4E71-9741-9C8B66E9B8D6}">
      <text>
        <t>[Threaded comment]
Your version of Excel allows you to read this threaded comment; however, any edits to it will get removed if the file is opened in a newer version of Excel. Learn more: https://go.microsoft.com/fwlink/?linkid=870924
Comment:
    Källa energivärde: https://drivkraftsverige.se/uppslagsverk/fakta/berakningsfaktorer/energiinnehall-densitet-och-koldioxidemission/</t>
      </text>
    </comment>
    <comment ref="A16" authorId="21" shapeId="0" xr:uid="{89ACA093-B19D-4C19-BCA5-5BD79C8D1611}">
      <text>
        <t xml:space="preserve">[Threaded comment]
Your version of Excel allows you to read this threaded comment; however, any edits to it will get removed if the file is opened in a newer version of Excel. Learn more: https://go.microsoft.com/fwlink/?linkid=870924
Comment:
    Från Drivkraft Sveriges sammanställning, Beräkningsfaktorer 2023:
https://drivkraftsverige.se/wp-content/uploads/2023/11/Berakningsfaktorer-2023.pdf
</t>
      </text>
    </comment>
    <comment ref="E16" authorId="22" shapeId="0" xr:uid="{8A82CA61-8DBF-4F71-B287-805A7FA1A65C}">
      <text>
        <t>[Threaded comment]
Your version of Excel allows you to read this threaded comment; however, any edits to it will get removed if the file is opened in a newer version of Excel. Learn more: https://go.microsoft.com/fwlink/?linkid=870924
Comment:
    Källa energivärde: https://drivkraftsverige.se/uppslagsverk/fakta/berakningsfaktorer/energiinnehall-densitet-och-koldioxidemission/</t>
      </text>
    </comment>
    <comment ref="A17" authorId="23" shapeId="0" xr:uid="{E6175348-E6D8-4085-AB0A-BD60F12D2458}">
      <text>
        <t xml:space="preserve">[Threaded comment]
Your version of Excel allows you to read this threaded comment; however, any edits to it will get removed if the file is opened in a newer version of Excel. Learn more: https://go.microsoft.com/fwlink/?linkid=870924
Comment:
    Från Drivkraft Sveriges sammanställning, Beräkningsfaktorer 2023:
https://drivkraftsverige.se/wp-content/uploads/2023/11/Berakningsfaktorer-2023.pdf
</t>
      </text>
    </comment>
    <comment ref="E17" authorId="24" shapeId="0" xr:uid="{8F7996FD-8E43-49AE-9EB3-EAFC79753221}">
      <text>
        <t>[Threaded comment]
Your version of Excel allows you to read this threaded comment; however, any edits to it will get removed if the file is opened in a newer version of Excel. Learn more: https://go.microsoft.com/fwlink/?linkid=870924
Comment:
    Källa energivärde: https://drivkraftsverige.se/uppslagsverk/fakta/berakningsfaktorer/energiinnehall-densitet-och-koldioxidemission/
Medelvärde har använts.</t>
      </text>
    </comment>
    <comment ref="A18" authorId="25" shapeId="0" xr:uid="{1D226289-28C5-43B3-B2D8-73E5D60D2652}">
      <text>
        <t xml:space="preserve">[Threaded comment]
Your version of Excel allows you to read this threaded comment; however, any edits to it will get removed if the file is opened in a newer version of Excel. Learn more: https://go.microsoft.com/fwlink/?linkid=870924
Comment:
    Från Drivkraft Sveriges sammanställning, Beräkningsfaktorer 2023:
https://drivkraftsverige.se/wp-content/uploads/2023/11/Berakningsfaktorer-2023.pdf
</t>
      </text>
    </comment>
    <comment ref="A19" authorId="26" shapeId="0" xr:uid="{62002B1B-7C9A-4820-9FD5-58D2AB077434}">
      <text>
        <t>[Threaded comment]
Your version of Excel allows you to read this threaded comment; however, any edits to it will get removed if the file is opened in a newer version of Excel. Learn more: https://go.microsoft.com/fwlink/?linkid=870924
Comment:
    Värmevärde från EMs app Drivmedel 2023, för Biogas under Drivmedel&gt;Alternativa&gt;klicka på biogas i cirkeldiagrammet: https://energimyndigheten.a-w2m.se/Home.mvc?ResourceId=208409</t>
      </text>
    </comment>
    <comment ref="A20" authorId="27" shapeId="0" xr:uid="{54A24970-B106-4578-B509-15BC6E8E4984}">
      <text>
        <t>[Threaded comment]
Your version of Excel allows you to read this threaded comment; however, any edits to it will get removed if the file is opened in a newer version of Excel. Learn more: https://go.microsoft.com/fwlink/?linkid=870924
Comment:
    Värmevärde från EMs app Drivmedel 2023, för Fordonsgas under Drivmedel&gt;Alternativa: https://energimyndigheten.a-w2m.se/Home.mvc?ResourceId=208409</t>
      </text>
    </comment>
    <comment ref="E20" authorId="28" shapeId="0" xr:uid="{7ED1D490-2873-48D7-8BCB-37B1D2B19DD1}">
      <text>
        <t>[Threaded comment]
Your version of Excel allows you to read this threaded comment; however, any edits to it will get removed if the file is opened in a newer version of Excel. Learn more: https://go.microsoft.com/fwlink/?linkid=870924
Comment:
    Enligt statistik från Energigas Sverige: https://www.energigas.se/fakta-om-gas/fordonsgas-och-gasbilar/statistik-om-fordonsgas/
Reply:
    uppdaterad utifrån: https://www.scb.se/hitta-statistik/statistik-efter-amne/energi/tillforsel-och-anvandning-av-energi/leveranser-av-fordonsgas/pong/tabell-och-diagram/leveranser-av-fordonsgas-manadsvarden/</t>
      </text>
    </comment>
    <comment ref="L20" authorId="29" shapeId="0" xr:uid="{471052DA-4D3F-4A37-B27C-1BF50C13C386}">
      <text>
        <t xml:space="preserve">[Threaded comment]
Your version of Excel allows you to read this threaded comment; however, any edits to it will get removed if the file is opened in a newer version of Excel. Learn more: https://go.microsoft.com/fwlink/?linkid=870924
Comment:
    Andel biogas för 2022 från https://www.scb.se/hitta-statistik/statistik-efter-amne/energi/tillforsel-och-anvandning-av-energi/leveranser-av-fordonsgas/pong/tabell-och-diagram/leveranser-av-fordonsgas-manadsvarden/
</t>
      </text>
    </comment>
    <comment ref="A21" authorId="30" shapeId="0" xr:uid="{7CAD9B9F-BD1E-4D08-91AA-D2958315CBBF}">
      <text>
        <t xml:space="preserve">[Threaded comment]
Your version of Excel allows you to read this threaded comment; however, any edits to it will get removed if the file is opened in a newer version of Excel. Learn more: https://go.microsoft.com/fwlink/?linkid=870924
Comment:
    Värmevärde från EMs app Drivmedel 2023, för LBG under Drivmedel&gt;Alternativa&gt;klicka på biogas i cirkeldiagrammet: https://energimyndigheten.a-w2m.se/Home.mvc?ResourceId=208409
</t>
      </text>
    </comment>
    <comment ref="A22" authorId="31" shapeId="0" xr:uid="{24611DE5-AD30-449F-A725-286378A62427}">
      <text>
        <t>[Threaded comment]
Your version of Excel allows you to read this threaded comment; however, any edits to it will get removed if the file is opened in a newer version of Excel. Learn more: https://go.microsoft.com/fwlink/?linkid=870924
Comment:
    Värmevärde från EMs app Drivmedel 2023, för LNG/LBG under Drivmedel&gt;Alternativa: https://energimyndigheten.a-w2m.se/Home.mvc?ResourceId=208409</t>
      </text>
    </comment>
    <comment ref="E22" authorId="32" shapeId="0" xr:uid="{5BD888EE-4BF0-45B3-90DF-60FB076C4412}">
      <text>
        <t>[Threaded comment]
Your version of Excel allows you to read this threaded comment; however, any edits to it will get removed if the file is opened in a newer version of Excel. Learn more: https://go.microsoft.com/fwlink/?linkid=870924
Comment:
    Enligt statistik från Energigas Sverige: https://www.energigas.se/fakta-om-gas/fordonsgas-och-gasbilar/statistik-om-fordonsgas/</t>
      </text>
    </comment>
    <comment ref="L22" authorId="33" shapeId="0" xr:uid="{BDC342EE-E981-426A-8AB5-40C3EDE3AFA1}">
      <text>
        <t>[Threaded comment]
Your version of Excel allows you to read this threaded comment; however, any edits to it will get removed if the file is opened in a newer version of Excel. Learn more: https://go.microsoft.com/fwlink/?linkid=870924
Comment:
    Andel LBG för 2022 från https://www.scb.se/hitta-statistik/statistik-efter-amne/energi/tillforsel-och-anvandning-av-energi/leveranser-av-fordonsgas/pong/tabell-och-diagram/leveranser-av-fordonsgas-manadsvarden/</t>
      </text>
    </comment>
    <comment ref="Q22" authorId="34" shapeId="0" xr:uid="{C86709AE-4BDD-4C5E-897A-77BBC4582BD9}">
      <text>
        <t>[Threaded comment]
Your version of Excel allows you to read this threaded comment; however, any edits to it will get removed if the file is opened in a newer version of Excel. Learn more: https://go.microsoft.com/fwlink/?linkid=870924
Comment:
    Kommer från Naturvårdsverket som i sin tur baserar det på data levererad till Energimyndigheten. https://www.naturvardsverket.se/PageFiles/120264/210406-%20berakna-utslappsminskning.pdf</t>
      </text>
    </comment>
    <comment ref="E23" authorId="35" shapeId="0" xr:uid="{3DA4420B-5F91-4398-A15A-702242CDDDCF}">
      <text>
        <t>[Threaded comment]
Your version of Excel allows you to read this threaded comment; however, any edits to it will get removed if the file is opened in a newer version of Excel. Learn more: https://go.microsoft.com/fwlink/?linkid=870924
Comment:
    Emssionfaktorn för grön el inklusive elbilsbatteri bestäms som 140 g/kWh. Usläppen för en elbil är beräknat på sama sätt som för el från icke förnybara energikällor. Emissionsfaktorn för grön el antas vara 14 g/kWh, källa: https://energiforskmedia.blob.core.windows.net/media/17907/miljoefaktaboken-2011-vaermeforskrapport-1183.pdf</t>
      </text>
    </comment>
    <comment ref="K24" authorId="36" shapeId="0" xr:uid="{1BFD3B1D-6AA2-4D56-A06D-A394CA91A37F}">
      <text>
        <t>[Threaded comment]
Your version of Excel allows you to read this threaded comment; however, any edits to it will get removed if the file is opened in a newer version of Excel. Learn more: https://go.microsoft.com/fwlink/?linkid=870924
Comment:
    Justeras i cellerna C23 och D23.</t>
      </text>
    </comment>
    <comment ref="L24" authorId="37" shapeId="0" xr:uid="{285D10C4-76D5-4360-80EF-87DE4A67A39E}">
      <text>
        <t>[Threaded comment]
Your version of Excel allows you to read this threaded comment; however, any edits to it will get removed if the file is opened in a newer version of Excel. Learn more: https://go.microsoft.com/fwlink/?linkid=870924
Comment:
    Justeras utifrån cellerna C23 och D23.</t>
      </text>
    </comment>
    <comment ref="P24" authorId="38" shapeId="0" xr:uid="{BE3FB498-CEB2-41A7-9CF8-81D6CF17BC0F}">
      <text>
        <t>[Threaded comment]
Your version of Excel allows you to read this threaded comment; however, any edits to it will get removed if the file is opened in a newer version of Excel. Learn more: https://go.microsoft.com/fwlink/?linkid=870924
Comment:
    187 g CO2/kWh. Baseras på att icke förnybar elproduktion i Norden för åren 2018-2020 i snitt varit 78 % kärnkraft och 22 % fossilt enligt statistik från: https://transparency.entsoe.eu/dashboard/show. Utsläppsvärden för kärnkraft och fossilt har tagits från IPCC 2014: https://www.ipcc.ch/site/assets/uploads/2018/02/ipcc_wg3_ar5_annex-iii.pdf#page=7. Kärnkraft 12 g CO2/kWh och kol 820 g CO2/kWh.</t>
      </text>
    </comment>
    <comment ref="A25" authorId="39" shapeId="0" xr:uid="{3ABA2A50-D430-4BE1-BA9E-45A463071775}">
      <text>
        <t>[Threaded comment]
Your version of Excel allows you to read this threaded comment; however, any edits to it will get removed if the file is opened in a newer version of Excel. Learn more: https://go.microsoft.com/fwlink/?linkid=870924
Comment:
    100 Wh/pkm då källan säger 130 för landsbuss ok vi tänker hållbart resande faktor.
https://www.reslust.org/wp-content/uploads/2019/03/F%C3%A4rds%C3%A4tt-till-Hornborgasj%C3%B6n.pdf</t>
      </text>
    </comment>
    <comment ref="Q25" authorId="40" shapeId="0" xr:uid="{968F6C64-702F-4D98-B039-05219D6C3E11}">
      <text>
        <t xml:space="preserve">[Threaded comment]
Your version of Excel allows you to read this threaded comment; however, any edits to it will get removed if the file is opened in a newer version of Excel. Learn more: https://go.microsoft.com/fwlink/?linkid=870924
Comment:
    Transportföretagen uppger att en vanlig dieselbuss ger upphov till cirka 27 g/personkilometer. Räknar man på 80% klimatreduktion vid förnybart drivmedel får man drygt 5 g/pkm. En rimlig hållbart-resandefaktor är därför 3 g/pkm eftersom buss är det mest klimatpåverkande sättet i denna kategori. Det ger en utsläppsreduktion på 98% jmf med fossildieselbil och cirka 91% jmf biogasbil. Det är bra men inte orimligt.
Hur mycket drivmedel drar en turistbuss?
transportforetagen.se
https://www.transportforetagen.se › contentassets </t>
      </text>
    </comment>
    <comment ref="E26" authorId="41" shapeId="0" xr:uid="{29D8A11E-FDED-46FD-9650-4BA7D322B842}">
      <text>
        <t>[Threaded comment]
Your version of Excel allows you to read this threaded comment; however, any edits to it will get removed if the file is opened in a newer version of Excel. Learn more: https://go.microsoft.com/fwlink/?linkid=870924
Comment:
    Enligt Vätgas Sverige (www.vatgas.se) åtgår cirka 50 kWh el till 1 kg vätgas (33 kWh). Viss värme kan antas tillvaratas vilket skulle sänka vätgasens klimatpåverkan men det går också åt viss energi till distribution och trycksättning. Dessa två effekter antas vara likvärdiga och tar därför ut varandra.</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tc={821EDAC5-6FA0-9D43-8C34-296606373D35}</author>
    <author>tc={FA7A8185-D0BF-1B41-840E-3F4A2A2B0844}</author>
    <author>tc={4E11013A-30B1-C345-AFBA-3C7FC65DB5D0}</author>
    <author>tc={C1E0A155-9E42-604D-A232-49E09FE973EF}</author>
    <author>tc={CA241487-DCBF-3E49-94F7-DC9139697CD5}</author>
    <author>tc={EB879A7F-5250-C142-B6DC-F4B9279DA561}</author>
    <author>tc={0DA3DC62-FA31-4243-8B59-12C8B4882DED}</author>
    <author>tc={5025C792-A7B4-714A-A4F3-E7561D2C3C8E}</author>
    <author>tc={A9B843ED-2B28-DB46-B267-4757B659D9BF}</author>
    <author>tc={D228CCA9-869B-204B-9EE3-5EA44FCCFF11}</author>
    <author>tc={AB4E9925-CC9D-6047-BB8C-2C7D0B615CFF}</author>
    <author>tc={EE46F3DB-D085-B846-9044-C0901325848F}</author>
    <author>tc={B327DF80-E4AA-684D-8C6C-6ED408D13084}</author>
    <author>tc={2676F1FD-4220-BD4D-942B-AB9B9AD339F9}</author>
    <author>tc={3A98A502-6D40-6E4D-BE15-8B15EC7A4277}</author>
    <author>tc={9D4E8D86-2B58-FB4B-AFF4-E0CE2B7E5D53}</author>
    <author>tc={F09B7CB4-1815-7D45-9F01-3379DADE38C5}</author>
  </authors>
  <commentList>
    <comment ref="U45" authorId="0" shapeId="0" xr:uid="{821EDAC5-6FA0-9D43-8C34-296606373D35}">
      <text>
        <t>[Threaded comment]
Your version of Excel allows you to read this threaded comment; however, any edits to it will get removed if the file is opened in a newer version of Excel. Learn more: https://go.microsoft.com/fwlink/?linkid=870924
Comment:
    Avser viktade mängder där hänsyn tagits till energieffektivitet i fordon med elmotor i syfte att bättre motsvara transportarbetet.</t>
      </text>
    </comment>
    <comment ref="V45" authorId="1" shapeId="0" xr:uid="{FA7A8185-D0BF-1B41-840E-3F4A2A2B0844}">
      <text>
        <t>[Threaded comment]
Your version of Excel allows you to read this threaded comment; however, any edits to it will get removed if the file is opened in a newer version of Excel. Learn more: https://go.microsoft.com/fwlink/?linkid=870924
Comment:
    Avser faktisk beräknad mängd där ingen hänsyn tagits till energieffektivitet i fordonet.
Färgade rutor kopieras till kolumn B till I i fliken sammanställning. 
1. Kopiera det färgade området. 
2. Klistra in i kolumn B i fliken sammanställning genom att högerklicka och välja dialogrutan ”klistra in special” längst ner i rullisten ”klistra in special”.
3. Klicka i ”värden” och ”transponera”
4. Klicka på ”OK”</t>
      </text>
    </comment>
    <comment ref="T46" authorId="2" shapeId="0" xr:uid="{4E11013A-30B1-C345-AFBA-3C7FC65DB5D0}">
      <text>
        <t>[Threaded comment]
Your version of Excel allows you to read this threaded comment; however, any edits to it will get removed if the file is opened in a newer version of Excel. Learn more: https://go.microsoft.com/fwlink/?linkid=870924
Comment:
    Total mängd använd energi, både förnybar och fossil</t>
      </text>
    </comment>
    <comment ref="T47" authorId="3" shapeId="0" xr:uid="{C1E0A155-9E42-604D-A232-49E09FE973EF}">
      <text>
        <t>[Threaded comment]
Your version of Excel allows you to read this threaded comment; however, any edits to it will get removed if the file is opened in a newer version of Excel. Learn more: https://go.microsoft.com/fwlink/?linkid=870924
Comment:
    Förnybar energi inklusive bensin och diesel inom reduktionsplikten.</t>
      </text>
    </comment>
    <comment ref="T48" authorId="4" shapeId="0" xr:uid="{CA241487-DCBF-3E49-94F7-DC9139697CD5}">
      <text>
        <t>[Threaded comment]
Your version of Excel allows you to read this threaded comment; however, any edits to it will get removed if the file is opened in a newer version of Excel. Learn more: https://go.microsoft.com/fwlink/?linkid=870924
Comment:
    Energi-mängd biogas.</t>
      </text>
    </comment>
    <comment ref="T49" authorId="5" shapeId="0" xr:uid="{EB879A7F-5250-C142-B6DC-F4B9279DA561}">
      <text>
        <t>[Threaded comment]
Your version of Excel allows you to read this threaded comment; however, any edits to it will get removed if the file is opened in a newer version of Excel. Learn more: https://go.microsoft.com/fwlink/?linkid=870924
Comment:
    Energi-mängd etanol inklusive de mängder som omfattas av reduktionsplikten.</t>
      </text>
    </comment>
    <comment ref="T50" authorId="6" shapeId="0" xr:uid="{0DA3DC62-FA31-4243-8B59-12C8B4882DED}">
      <text>
        <t>[Threaded comment]
Your version of Excel allows you to read this threaded comment; however, any edits to it will get removed if the file is opened in a newer version of Excel. Learn more: https://go.microsoft.com/fwlink/?linkid=870924
Comment:
    Energi-mängd biodiesel inklusive de mängder som omfattas av reduktionsplikten.</t>
      </text>
    </comment>
    <comment ref="T51" authorId="7" shapeId="0" xr:uid="{5025C792-A7B4-714A-A4F3-E7561D2C3C8E}">
      <text>
        <t>[Threaded comment]
Your version of Excel allows you to read this threaded comment; however, any edits to it will get removed if the file is opened in a newer version of Excel. Learn more: https://go.microsoft.com/fwlink/?linkid=870924
Comment:
    Energi-mängd förnybar el.</t>
      </text>
    </comment>
    <comment ref="T52" authorId="8" shapeId="0" xr:uid="{A9B843ED-2B28-DB46-B267-4757B659D9BF}">
      <text>
        <t>[Threaded comment]
Your version of Excel allows you to read this threaded comment; however, any edits to it will get removed if the file is opened in a newer version of Excel. Learn more: https://go.microsoft.com/fwlink/?linkid=870924
Comment:
    Energi-mängd förnybar vätgas.</t>
      </text>
    </comment>
    <comment ref="T53" authorId="9" shapeId="0" xr:uid="{D228CCA9-869B-204B-9EE3-5EA44FCCFF11}">
      <text>
        <t>[Threaded comment]
Your version of Excel allows you to read this threaded comment; however, any edits to it will get removed if the file is opened in a newer version of Excel. Learn more: https://go.microsoft.com/fwlink/?linkid=870924
Comment:
    Total klimatpåverkan inklusive de volymer som omfattas av reduktionsplikten.</t>
      </text>
    </comment>
    <comment ref="T54" authorId="10" shapeId="0" xr:uid="{AB4E9925-CC9D-6047-BB8C-2C7D0B615CFF}">
      <text>
        <t>[Threaded comment]
Your version of Excel allows you to read this threaded comment; however, any edits to it will get removed if the file is opened in a newer version of Excel. Learn more: https://go.microsoft.com/fwlink/?linkid=870924
Comment:
    Andel av total använd energi som utgörs av förnybar energi. Inklusive de volymer som omfattas av reduktionsplikten.</t>
      </text>
    </comment>
    <comment ref="T55" authorId="11" shapeId="0" xr:uid="{EE46F3DB-D085-B846-9044-C0901325848F}">
      <text>
        <t>[Threaded comment]
Your version of Excel allows you to read this threaded comment; however, any edits to it will get removed if the file is opened in a newer version of Excel. Learn more: https://go.microsoft.com/fwlink/?linkid=870924
Comment:
    Normalt utvärderas upphandlingen på ”Viktad andel förnybar energi utanför reduktionsplikten” Markerat i blått och med fet stil.</t>
      </text>
    </comment>
    <comment ref="T56" authorId="12" shapeId="0" xr:uid="{B327DF80-E4AA-684D-8C6C-6ED408D13084}">
      <text>
        <t>[Threaded comment]
Your version of Excel allows you to read this threaded comment; however, any edits to it will get removed if the file is opened in a newer version of Excel. Learn more: https://go.microsoft.com/fwlink/?linkid=870924
Comment:
    Andel av den totala förbrukade mängden energi som utgörs av biogas. Inklusive volymer som omfattas av reduktionsplikten.</t>
      </text>
    </comment>
    <comment ref="T58" authorId="13" shapeId="0" xr:uid="{2676F1FD-4220-BD4D-942B-AB9B9AD339F9}">
      <text>
        <t>[Threaded comment]
Your version of Excel allows you to read this threaded comment; however, any edits to it will get removed if the file is opened in a newer version of Excel. Learn more: https://go.microsoft.com/fwlink/?linkid=870924
Comment:
    Andel av den totala förbrukade mängden energi som utgörs av etanol. Inklusive volymer som omfattas av reduktionsplikten.</t>
      </text>
    </comment>
    <comment ref="T59" authorId="14" shapeId="0" xr:uid="{3A98A502-6D40-6E4D-BE15-8B15EC7A4277}">
      <text>
        <t>[Threaded comment]
Your version of Excel allows you to read this threaded comment; however, any edits to it will get removed if the file is opened in a newer version of Excel. Learn more: https://go.microsoft.com/fwlink/?linkid=870924
Comment:
    Andel av den totala förbrukade mängden energi som utgörs av biodiesel Inklusive volymer som omfattas av reduktionsplikten.</t>
      </text>
    </comment>
    <comment ref="T60" authorId="15" shapeId="0" xr:uid="{9D4E8D86-2B58-FB4B-AFF4-E0CE2B7E5D53}">
      <text>
        <t>[Threaded comment]
Your version of Excel allows you to read this threaded comment; however, any edits to it will get removed if the file is opened in a newer version of Excel. Learn more: https://go.microsoft.com/fwlink/?linkid=870924
Comment:
    Andel av den totala förbrukade mängden energi som utgörs av förnybar el. Inklusive volymer som omfattas av reduktionsplikten.</t>
      </text>
    </comment>
    <comment ref="T61" authorId="16" shapeId="0" xr:uid="{F09B7CB4-1815-7D45-9F01-3379DADE38C5}">
      <text>
        <t>[Threaded comment]
Your version of Excel allows you to read this threaded comment; however, any edits to it will get removed if the file is opened in a newer version of Excel. Learn more: https://go.microsoft.com/fwlink/?linkid=870924
Comment:
    Andel av den totala förbrukade mängden energi som utgörs av förnybar vätgas. Inklusive volymer som omfattas av reduktionsplikten.</t>
      </text>
    </comment>
  </commentList>
</comments>
</file>

<file path=xl/sharedStrings.xml><?xml version="1.0" encoding="utf-8"?>
<sst xmlns="http://schemas.openxmlformats.org/spreadsheetml/2006/main" count="395" uniqueCount="199">
  <si>
    <t>Instruktioner</t>
  </si>
  <si>
    <t>Mallen är framtagen av:</t>
  </si>
  <si>
    <t xml:space="preserve">
</t>
  </si>
  <si>
    <t>Synpunkter och förbättringsförslag skickas till:</t>
  </si>
  <si>
    <t xml:space="preserve">info@biodrivost.se </t>
  </si>
  <si>
    <t>Uppdaterad: 2025-11-10</t>
  </si>
  <si>
    <t>Granskad: 2025-11-21</t>
  </si>
  <si>
    <t>Kravställning (beställare)</t>
  </si>
  <si>
    <t>STÄLLDA KRAV PÅ FORDON I AVTALET</t>
  </si>
  <si>
    <t>Krav på euroklass</t>
  </si>
  <si>
    <t>Krav på skattegrundande utsläppsvärde 
[g CO2/km - blandad körning]</t>
  </si>
  <si>
    <t>Krav på el-, biogas- och vätgasfordon</t>
  </si>
  <si>
    <t>Krav på el- och vätgasfordon</t>
  </si>
  <si>
    <t>För att ändra årtal i filen, byt året nedan</t>
  </si>
  <si>
    <t>Fordonskategori</t>
  </si>
  <si>
    <t>Euroklass</t>
  </si>
  <si>
    <t>Fossilt</t>
  </si>
  <si>
    <t>Förnybar diesel</t>
  </si>
  <si>
    <t>Biogas/Etanol</t>
  </si>
  <si>
    <t>El/Vätgas</t>
  </si>
  <si>
    <t>Laddhybrid</t>
  </si>
  <si>
    <t>Personbil</t>
  </si>
  <si>
    <t>Lätta fordon</t>
  </si>
  <si>
    <t>Minibuss</t>
  </si>
  <si>
    <t>Tunga fordon</t>
  </si>
  <si>
    <t>Lätt lastbil</t>
  </si>
  <si>
    <t>Alla fordon</t>
  </si>
  <si>
    <t>Specialfordon</t>
  </si>
  <si>
    <t>Buss, max 5 ton</t>
  </si>
  <si>
    <t>N/A</t>
  </si>
  <si>
    <t>Buss, över 5 ton</t>
  </si>
  <si>
    <t>Tung lastbil</t>
  </si>
  <si>
    <t>DÖLJ KOLUMN</t>
  </si>
  <si>
    <t>Ja</t>
  </si>
  <si>
    <t>Nej</t>
  </si>
  <si>
    <t>STÄLLDA KRAV PÅ ARBETSMASKINER I AVTALET</t>
  </si>
  <si>
    <t>Krav på stegklass</t>
  </si>
  <si>
    <t>Krav på el-, biogas- och vätgasdrivna maskiner</t>
  </si>
  <si>
    <t>Arbetsmaskiner får inte vara äldre än (tillverkningsåret oräknat)</t>
  </si>
  <si>
    <t xml:space="preserve">    år</t>
  </si>
  <si>
    <r>
      <t xml:space="preserve">Krav på miljöanpassad hydraulvätska? </t>
    </r>
    <r>
      <rPr>
        <sz val="12"/>
        <color theme="1"/>
        <rFont val="Calibri"/>
        <family val="2"/>
        <scheme val="minor"/>
      </rPr>
      <t>(Ja/Nej)</t>
    </r>
  </si>
  <si>
    <t>STÄLLDA KRAV PÅ DRIVMEDEL I AVTALET</t>
  </si>
  <si>
    <t>Förnybart drivmedel utanför reduktionsplikten</t>
  </si>
  <si>
    <t>Fordon (leverantör)</t>
  </si>
  <si>
    <t>STÄLLDA KRAV PÅ FORDON I AVTALET - IFYLLT AV BESTÄLLAREN</t>
  </si>
  <si>
    <t>DÖLJ DESSA CELLER</t>
  </si>
  <si>
    <t>Eurokrav</t>
  </si>
  <si>
    <t>Krav på el, biogas och vätgasfordon</t>
  </si>
  <si>
    <t>Krav på el och vätgasfordon</t>
  </si>
  <si>
    <t>Bensin/Diesel</t>
  </si>
  <si>
    <t>HVO-godkänd</t>
  </si>
  <si>
    <t>Skriv alltid registreringsnummer</t>
  </si>
  <si>
    <t>LEVERANTÖR: FYLL I FORDONSUPPGIFTER I GULA OCH BLÅ CELLER NEDAN</t>
  </si>
  <si>
    <t>Reg.nr</t>
  </si>
  <si>
    <t>Fordonsslag</t>
  </si>
  <si>
    <t>Drivmedel</t>
  </si>
  <si>
    <t>Skattegrundande utsläppsvärde
[g CO2/km - blandad körning]</t>
  </si>
  <si>
    <t>Uppfyller ställda krav? 
(kontrolleras av beställaren)</t>
  </si>
  <si>
    <t>CO2</t>
  </si>
  <si>
    <t>Metangas</t>
  </si>
  <si>
    <t>Diesel</t>
  </si>
  <si>
    <t>exempel: ABC12A</t>
  </si>
  <si>
    <t>El</t>
  </si>
  <si>
    <t>Bensin</t>
  </si>
  <si>
    <t>exempel: hop345</t>
  </si>
  <si>
    <t>VI</t>
  </si>
  <si>
    <t>Vätgas</t>
  </si>
  <si>
    <t>Alkylatbensin</t>
  </si>
  <si>
    <t>exempel: FGH546</t>
  </si>
  <si>
    <t>Etanol</t>
  </si>
  <si>
    <t>IV</t>
  </si>
  <si>
    <t>V</t>
  </si>
  <si>
    <t>HVO100</t>
  </si>
  <si>
    <t>RME100</t>
  </si>
  <si>
    <t>Arbetsmaskiner (leverantör)</t>
  </si>
  <si>
    <t>STÄLLDA KRAV PÅ ARBETSMASKINER I AVTALET - IFYLLT AV BESTÄLLAREN</t>
  </si>
  <si>
    <t>Stegkrav:</t>
  </si>
  <si>
    <t xml:space="preserve">Krav på att arbetsmaskinerna ska vara godkända för drift med vissa typer av drivmedel: </t>
  </si>
  <si>
    <t>Arbetsmaskiner får inte vara äldre än (tillverkningsåret oräknat):</t>
  </si>
  <si>
    <t>år</t>
  </si>
  <si>
    <t>Krav på miljöanpassad hydraulvätska?</t>
  </si>
  <si>
    <t>Skriv alltid allmän information 
om arbetsmaskinen nedan</t>
  </si>
  <si>
    <t>LEVERANTÖR: FYLL I UPPGIFTER OM ARBETSMASKINER I GULA OCH BLÅ CELLER NEDAN</t>
  </si>
  <si>
    <r>
      <rPr>
        <b/>
        <sz val="12"/>
        <color theme="1"/>
        <rFont val="Calibri"/>
        <family val="2"/>
        <scheme val="minor"/>
      </rPr>
      <t>Arbetsmaskin</t>
    </r>
    <r>
      <rPr>
        <sz val="12"/>
        <color theme="1"/>
        <rFont val="Calibri"/>
        <family val="2"/>
        <scheme val="minor"/>
      </rPr>
      <t xml:space="preserve">
Fabrikat &amp; märke/beteckning</t>
    </r>
  </si>
  <si>
    <t>Reg.nr / ID.nr</t>
  </si>
  <si>
    <t>Typ av arbetsmaskin - grävmaskin, hjullastare, gräsklippare, etc.</t>
  </si>
  <si>
    <t>Årsmodell</t>
  </si>
  <si>
    <t>Stegklass</t>
  </si>
  <si>
    <t>Används hydraulvätska?</t>
  </si>
  <si>
    <r>
      <t xml:space="preserve">Uppfyller miljöegenskapskrav enligt SS 155434:
</t>
    </r>
    <r>
      <rPr>
        <b/>
        <sz val="10"/>
        <rFont val="Calibri"/>
        <family val="2"/>
        <scheme val="minor"/>
      </rPr>
      <t>Ja/Nej</t>
    </r>
  </si>
  <si>
    <t>Uppfyller ställda krav? (kontrolleras av beställaren)</t>
  </si>
  <si>
    <r>
      <t xml:space="preserve">Drivs arbetsmaskinen på el för arbetsuppgiften men framdriften är bränsledriven </t>
    </r>
    <r>
      <rPr>
        <b/>
        <sz val="12"/>
        <color theme="1"/>
        <rFont val="Calibri"/>
        <family val="2"/>
        <scheme val="minor"/>
      </rPr>
      <t>eller</t>
    </r>
    <r>
      <rPr>
        <sz val="12"/>
        <color theme="1"/>
        <rFont val="Calibri"/>
        <family val="2"/>
        <scheme val="minor"/>
      </rPr>
      <t xml:space="preserve"> motorn är uppgraderad, kommentera nedan:</t>
    </r>
  </si>
  <si>
    <t>Ålder</t>
  </si>
  <si>
    <t>Exempel: Volvo L120H</t>
  </si>
  <si>
    <t>Grävmaskin</t>
  </si>
  <si>
    <t>Exempel: Liebherr R 926 Compact Litronic</t>
  </si>
  <si>
    <t>Hjullastare</t>
  </si>
  <si>
    <t>II</t>
  </si>
  <si>
    <t>IIIA</t>
  </si>
  <si>
    <t>Ej aktuellt</t>
  </si>
  <si>
    <t>IIIB</t>
  </si>
  <si>
    <t>Drivmedel (leverantör)</t>
  </si>
  <si>
    <t>A – Fossila drivmedel</t>
  </si>
  <si>
    <t xml:space="preserve">Klimatpåverkan - DÖLJ DESSA CELLER </t>
  </si>
  <si>
    <t>Energi-innehåll</t>
  </si>
  <si>
    <t>Enhet</t>
  </si>
  <si>
    <t>Andel icke förnybar energi</t>
  </si>
  <si>
    <t>Andel förnybar energi</t>
  </si>
  <si>
    <t>Kolumn för att spara kommentarer</t>
  </si>
  <si>
    <t>Mängd</t>
  </si>
  <si>
    <t>Omräkningsfaktor</t>
  </si>
  <si>
    <t>Uppräkning icke förnybart</t>
  </si>
  <si>
    <t>Uppräkning förnybart</t>
  </si>
  <si>
    <r>
      <rPr>
        <sz val="12"/>
        <rFont val="Calibri (Brödtext)"/>
      </rPr>
      <t>Viktad</t>
    </r>
    <r>
      <rPr>
        <sz val="12"/>
        <rFont val="Calibri"/>
        <family val="2"/>
        <scheme val="minor"/>
      </rPr>
      <t xml:space="preserve"> energimängd  icke förnybart (kWh)</t>
    </r>
  </si>
  <si>
    <r>
      <rPr>
        <sz val="12"/>
        <rFont val="Calibri (Brödtext)"/>
      </rPr>
      <t>Viktad</t>
    </r>
    <r>
      <rPr>
        <sz val="12"/>
        <rFont val="Calibri"/>
        <family val="2"/>
        <scheme val="minor"/>
      </rPr>
      <t xml:space="preserve"> energimängd förnybart (kWh)</t>
    </r>
  </si>
  <si>
    <t>Emissionsfaktor icke förnybart kg/kwh</t>
  </si>
  <si>
    <t>Emissionfaktor Förnybart kg/kWh</t>
  </si>
  <si>
    <r>
      <rPr>
        <sz val="12"/>
        <rFont val="Calibri (Brödtext)"/>
      </rPr>
      <t>Faktiskt</t>
    </r>
    <r>
      <rPr>
        <sz val="12"/>
        <rFont val="Calibri"/>
        <family val="2"/>
        <scheme val="minor"/>
      </rPr>
      <t xml:space="preserve"> utsläpp icke förnybart [kg CO2-ekv]</t>
    </r>
  </si>
  <si>
    <r>
      <rPr>
        <sz val="12"/>
        <rFont val="Calibri (Brödtext)"/>
      </rPr>
      <t>Faktiskt</t>
    </r>
    <r>
      <rPr>
        <sz val="12"/>
        <rFont val="Calibri"/>
        <family val="2"/>
        <scheme val="minor"/>
      </rPr>
      <t xml:space="preserve"> utsläpp förnybart [kg CO2-ekv]</t>
    </r>
  </si>
  <si>
    <t>kWh/liter</t>
  </si>
  <si>
    <t>Diesel, med olika grader av inblandning av förnybart, inom reduktionsplikten år 2023</t>
  </si>
  <si>
    <t>Diesel, med olika grader av inblandning av förnybart, inom reduktionsplikten år 2024</t>
  </si>
  <si>
    <t>Liter</t>
  </si>
  <si>
    <t>Förnybara drivmedel utanför reduktionsplikten</t>
  </si>
  <si>
    <t>Bensin, med olika grader av inblandning av förnybart, inom reduktionsplikten år 2023</t>
  </si>
  <si>
    <t>Bensin, med olika grader av inblandning av förnybart, inom reduktionsplikten år 2024</t>
  </si>
  <si>
    <t>kWh/kg</t>
  </si>
  <si>
    <t>Naturgas/100% fossil fordonsgas (gas)</t>
  </si>
  <si>
    <t>kg</t>
  </si>
  <si>
    <t>Naturgas/100% fossil fordonsgas (flytande)</t>
  </si>
  <si>
    <t>kWh/kWh</t>
  </si>
  <si>
    <t>El från icke förnybara energikällor</t>
  </si>
  <si>
    <t>kWh</t>
  </si>
  <si>
    <t>Vätgas från icke förnybara källor</t>
  </si>
  <si>
    <t xml:space="preserve">B – Förnybara drivmedel </t>
  </si>
  <si>
    <t>Faktiskt utsläpp förnybart [kg CO2-ekv]</t>
  </si>
  <si>
    <t>HVO 100%</t>
  </si>
  <si>
    <t>RME eller annan FAME 100%</t>
  </si>
  <si>
    <t>E85 (räknas som 80% förnybart)</t>
  </si>
  <si>
    <t>ED95</t>
  </si>
  <si>
    <t>Biogas 100% förnybar (gas)</t>
  </si>
  <si>
    <t xml:space="preserve">Fordonsgas mix 2022 (gas) </t>
  </si>
  <si>
    <t xml:space="preserve">Fordonsgas mix 2023 (gas) </t>
  </si>
  <si>
    <t>Biogas 100% förnybar (flytande)</t>
  </si>
  <si>
    <t>Kg</t>
  </si>
  <si>
    <t xml:space="preserve">Fordonsgas mix 2022 (flytande) </t>
  </si>
  <si>
    <t xml:space="preserve">Fordonsgas mix 2023 (flytande) </t>
  </si>
  <si>
    <t>El från förnybara energikällor (grön)</t>
  </si>
  <si>
    <t>Elmix (nordisk elmix, medelvärde 2019-2022)</t>
  </si>
  <si>
    <t>kWh/km</t>
  </si>
  <si>
    <t>Alternativa färdmedel: kollektivtrafik eller cykel</t>
  </si>
  <si>
    <t>km</t>
  </si>
  <si>
    <t>Vätgas från förnybara källor</t>
  </si>
  <si>
    <t>Uppföljning (beställare)</t>
  </si>
  <si>
    <t>DÖLJ DESSA KOLUMNER</t>
  </si>
  <si>
    <t>UPPFÖLJNING KRAV PÅ FORDON</t>
  </si>
  <si>
    <t>Fordonstyp</t>
  </si>
  <si>
    <t>Ställda krav på Euroklass</t>
  </si>
  <si>
    <t>Antal fordon som uppfyller kraven</t>
  </si>
  <si>
    <r>
      <t xml:space="preserve">Antal fordon som </t>
    </r>
    <r>
      <rPr>
        <b/>
        <sz val="12"/>
        <color rgb="FFFF0000"/>
        <rFont val="Calibri (Brödtext)"/>
      </rPr>
      <t>inte</t>
    </r>
    <r>
      <rPr>
        <b/>
        <sz val="12"/>
        <color theme="1"/>
        <rFont val="Calibri"/>
        <family val="2"/>
        <scheme val="minor"/>
      </rPr>
      <t xml:space="preserve"> uppfyller kraven</t>
    </r>
  </si>
  <si>
    <t>Antal el-, biogas- och vätgasfordon som uppfyller kraven</t>
  </si>
  <si>
    <t>Andel el-, biogas- och vätgasfordon som uppfyller kraven</t>
  </si>
  <si>
    <t>Antal el- och vätgasfordon som uppfyller kraven</t>
  </si>
  <si>
    <t>Andel el- och vätgasfordon som uppfyller kraven</t>
  </si>
  <si>
    <t>Totalt - lätta fordon som uppfyller kraven</t>
  </si>
  <si>
    <t>Totalt - tunga fordon som uppfyller kraven</t>
  </si>
  <si>
    <t>Totalt alla fordon - andel som uppfyller kraven</t>
  </si>
  <si>
    <t>UPPFÖLJNING KRAV PÅ ARBETSMASKINER</t>
  </si>
  <si>
    <t>Totalt</t>
  </si>
  <si>
    <t>Antal arbetsmaskiner</t>
  </si>
  <si>
    <t>Antal som uppfyller stegkrav</t>
  </si>
  <si>
    <t>Krav på stegklass:</t>
  </si>
  <si>
    <t>Antal som uppfyller ålderskrav</t>
  </si>
  <si>
    <t>Antal med miljöanpassad hydraulvätska</t>
  </si>
  <si>
    <r>
      <t xml:space="preserve">Antal med </t>
    </r>
    <r>
      <rPr>
        <sz val="12"/>
        <color rgb="FFFF0000"/>
        <rFont val="Calibri (Brödtext)"/>
      </rPr>
      <t>ej</t>
    </r>
    <r>
      <rPr>
        <sz val="12"/>
        <color theme="1"/>
        <rFont val="Calibri"/>
        <family val="2"/>
        <scheme val="minor"/>
      </rPr>
      <t xml:space="preserve"> miljöanpassad hydraulvätska</t>
    </r>
  </si>
  <si>
    <t>Antal arbetsmaskiner som uppfyller kraven</t>
  </si>
  <si>
    <t>Andel arbetsmaskiner som uppfyller kraven</t>
  </si>
  <si>
    <t>Arbetsmaskiner godkända för el, biogas eller vätgas</t>
  </si>
  <si>
    <t>Antal arbetsmaskiner godkända för el, biogas eller vätgasdrift som klarar kraven</t>
  </si>
  <si>
    <t>Andel maskiner godkända för el, biogas eller vätgasdrift</t>
  </si>
  <si>
    <t>UPPFÖLJNING KRAV PÅ DRIVMEDEL</t>
  </si>
  <si>
    <t>Viktad</t>
  </si>
  <si>
    <t>Faktisk</t>
  </si>
  <si>
    <t>Total energi [kWh]</t>
  </si>
  <si>
    <t>Förnybar energi [kWh]</t>
  </si>
  <si>
    <t>Biogas [kWh]</t>
  </si>
  <si>
    <t>Etanol [kWh]</t>
  </si>
  <si>
    <t>Biodiesel [kWh]</t>
  </si>
  <si>
    <t>Förnybar el [kWh]</t>
  </si>
  <si>
    <t>Förnybar vätgas [kWh]</t>
  </si>
  <si>
    <t>Klimatpåverkan [kg CO2]</t>
  </si>
  <si>
    <t>Andel förnybar energi 
(inkl. reduktionsplikten)</t>
  </si>
  <si>
    <t>Andel förnybart drivmedel (energi) utanför reduktionsplikten</t>
  </si>
  <si>
    <t>Fossil andel</t>
  </si>
  <si>
    <t>Biogas andel</t>
  </si>
  <si>
    <t>Etanol andel</t>
  </si>
  <si>
    <t>Biodiesel andel</t>
  </si>
  <si>
    <t>Förnybar el andel</t>
  </si>
  <si>
    <t>Förnybar vätgas andel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</si>
</sst>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
    <numFmt numFmtId="166" formatCode="0.000"/>
  </numFmts>
  <fonts count="34">
    <font>
      <sz val="12"/>
      <color theme="1"/>
      <name val="Calibri"/>
      <family val="2"/>
      <scheme val="minor"/>
    </font>
    <font>
      <sz val="12"/>
      <color theme="1"/>
      <name val="Calibri"/>
      <family val="2"/>
      <scheme val="minor"/>
    </font>
    <font>
      <b/>
      <i/>
      <sz val="11"/>
      <color theme="1"/>
      <name val="Calibri"/>
      <family val="2"/>
      <scheme val="minor"/>
    </font>
    <font>
      <sz val="12"/>
      <color rgb="FFFF0000"/>
      <name val="Calibri"/>
      <family val="2"/>
      <scheme val="minor"/>
    </font>
    <font>
      <b/>
      <sz val="12"/>
      <color theme="1"/>
      <name val="Calibri"/>
      <family val="2"/>
      <scheme val="minor"/>
    </font>
    <font>
      <sz val="12"/>
      <color rgb="FFFF0000"/>
      <name val="Calibri (Brödtext)_x0000_"/>
    </font>
    <font>
      <b/>
      <sz val="11"/>
      <color theme="1"/>
      <name val="Calibri"/>
      <family val="2"/>
      <scheme val="minor"/>
    </font>
    <font>
      <b/>
      <sz val="18"/>
      <color theme="1"/>
      <name val="Calibri"/>
      <family val="2"/>
      <scheme val="minor"/>
    </font>
    <font>
      <sz val="12"/>
      <name val="Calibri"/>
      <family val="2"/>
      <scheme val="minor"/>
    </font>
    <font>
      <sz val="12"/>
      <name val="Calibri (Brödtext)"/>
    </font>
    <font>
      <b/>
      <sz val="20"/>
      <color theme="1"/>
      <name val="Calibri"/>
      <family val="2"/>
      <scheme val="minor"/>
    </font>
    <font>
      <sz val="10"/>
      <color rgb="FF000000"/>
      <name val="Tahoma"/>
      <family val="2"/>
    </font>
    <font>
      <b/>
      <sz val="14"/>
      <color theme="1"/>
      <name val="Calibri"/>
      <family val="2"/>
      <scheme val="minor"/>
    </font>
    <font>
      <b/>
      <sz val="16"/>
      <color theme="1"/>
      <name val="Calibri"/>
      <family val="2"/>
      <scheme val="minor"/>
    </font>
    <font>
      <sz val="10"/>
      <color rgb="FF000000"/>
      <name val="Calibri"/>
      <family val="2"/>
    </font>
    <font>
      <u/>
      <sz val="12"/>
      <color theme="10"/>
      <name val="Calibri"/>
      <family val="2"/>
      <scheme val="minor"/>
    </font>
    <font>
      <sz val="20"/>
      <color theme="1"/>
      <name val="Calibri"/>
      <family val="2"/>
      <scheme val="minor"/>
    </font>
    <font>
      <sz val="12"/>
      <color theme="1"/>
      <name val="Calibri (Brödtext)"/>
    </font>
    <font>
      <sz val="11"/>
      <color rgb="FF006100"/>
      <name val="Calibri"/>
      <family val="2"/>
      <scheme val="minor"/>
    </font>
    <font>
      <b/>
      <sz val="11"/>
      <name val="Calibri"/>
      <family val="2"/>
      <scheme val="minor"/>
    </font>
    <font>
      <sz val="10"/>
      <name val="Calibri"/>
      <family val="2"/>
      <scheme val="minor"/>
    </font>
    <font>
      <b/>
      <sz val="10"/>
      <name val="Calibri"/>
      <family val="2"/>
      <scheme val="minor"/>
    </font>
    <font>
      <b/>
      <sz val="12"/>
      <color rgb="FFFF0000"/>
      <name val="Calibri"/>
      <family val="2"/>
      <scheme val="minor"/>
    </font>
    <font>
      <b/>
      <sz val="24"/>
      <color theme="1"/>
      <name val="Calibri"/>
      <family val="2"/>
      <scheme val="minor"/>
    </font>
    <font>
      <sz val="8"/>
      <name val="Calibri"/>
      <family val="2"/>
      <scheme val="minor"/>
    </font>
    <font>
      <sz val="12"/>
      <color rgb="FF000000"/>
      <name val="Calibri"/>
      <family val="2"/>
      <scheme val="minor"/>
    </font>
    <font>
      <b/>
      <sz val="11"/>
      <color rgb="FF1D1C1D"/>
      <name val="Arial"/>
      <family val="2"/>
    </font>
    <font>
      <sz val="11"/>
      <color rgb="FF1D1C1D"/>
      <name val="Arial"/>
      <family val="2"/>
    </font>
    <font>
      <sz val="11"/>
      <color rgb="FFFF0000"/>
      <name val="Arial"/>
      <family val="2"/>
    </font>
    <font>
      <b/>
      <sz val="12"/>
      <color rgb="FFFF0000"/>
      <name val="Calibri (Brödtext)"/>
    </font>
    <font>
      <sz val="14"/>
      <color theme="1"/>
      <name val="Calibri"/>
      <family val="2"/>
      <scheme val="minor"/>
    </font>
    <font>
      <u/>
      <sz val="14"/>
      <color theme="10"/>
      <name val="Calibri"/>
      <family val="2"/>
      <scheme val="minor"/>
    </font>
    <font>
      <sz val="12"/>
      <color rgb="FFFF0000"/>
      <name val="Calibri (Brödtext)"/>
    </font>
    <font>
      <sz val="16"/>
      <color theme="1"/>
      <name val="Calibri"/>
      <family val="2"/>
      <scheme val="minor"/>
    </font>
  </fonts>
  <fills count="19">
    <fill>
      <patternFill patternType="none"/>
    </fill>
    <fill>
      <patternFill patternType="gray125"/>
    </fill>
    <fill>
      <patternFill patternType="solid">
        <fgColor theme="0" tint="-0.34998626667073579"/>
        <bgColor indexed="64"/>
      </patternFill>
    </fill>
    <fill>
      <patternFill patternType="solid">
        <fgColor theme="9" tint="0.39997558519241921"/>
        <bgColor indexed="64"/>
      </patternFill>
    </fill>
    <fill>
      <patternFill patternType="solid">
        <fgColor rgb="FFC00000"/>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rgb="FFFFFF00"/>
        <bgColor indexed="64"/>
      </patternFill>
    </fill>
    <fill>
      <patternFill patternType="solid">
        <fgColor theme="0"/>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2" tint="-0.249977111117893"/>
        <bgColor indexed="64"/>
      </patternFill>
    </fill>
    <fill>
      <patternFill patternType="solid">
        <fgColor rgb="FFC6EFCE"/>
      </patternFill>
    </fill>
    <fill>
      <patternFill patternType="solid">
        <fgColor theme="7" tint="0.39997558519241921"/>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FFD966"/>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ck">
        <color theme="1"/>
      </left>
      <right style="thick">
        <color theme="1"/>
      </right>
      <top style="thick">
        <color theme="1"/>
      </top>
      <bottom style="thick">
        <color theme="1"/>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auto="1"/>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auto="1"/>
      </left>
      <right/>
      <top style="medium">
        <color indexed="64"/>
      </top>
      <bottom style="medium">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ck">
        <color theme="1"/>
      </top>
      <bottom style="thick">
        <color theme="1"/>
      </bottom>
      <diagonal/>
    </border>
    <border>
      <left style="thin">
        <color theme="1"/>
      </left>
      <right style="medium">
        <color indexed="64"/>
      </right>
      <top style="thin">
        <color theme="1"/>
      </top>
      <bottom style="thin">
        <color theme="1"/>
      </bottom>
      <diagonal/>
    </border>
    <border>
      <left style="thin">
        <color theme="1"/>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style="medium">
        <color indexed="64"/>
      </left>
      <right style="thin">
        <color theme="1"/>
      </right>
      <top style="medium">
        <color indexed="64"/>
      </top>
      <bottom style="thin">
        <color theme="1"/>
      </bottom>
      <diagonal/>
    </border>
    <border>
      <left/>
      <right style="thin">
        <color auto="1"/>
      </right>
      <top style="medium">
        <color indexed="64"/>
      </top>
      <bottom style="thin">
        <color auto="1"/>
      </bottom>
      <diagonal/>
    </border>
    <border>
      <left style="thin">
        <color indexed="64"/>
      </left>
      <right style="medium">
        <color indexed="64"/>
      </right>
      <top style="medium">
        <color indexed="64"/>
      </top>
      <bottom style="thin">
        <color indexed="64"/>
      </bottom>
      <diagonal/>
    </border>
    <border>
      <left style="thin">
        <color indexed="64"/>
      </left>
      <right style="thin">
        <color auto="1"/>
      </right>
      <top style="medium">
        <color indexed="64"/>
      </top>
      <bottom style="thin">
        <color auto="1"/>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s>
  <cellStyleXfs count="4">
    <xf numFmtId="0" fontId="0" fillId="0" borderId="0"/>
    <xf numFmtId="9" fontId="1" fillId="0" borderId="0" applyFont="0" applyFill="0" applyBorder="0" applyAlignment="0" applyProtection="0"/>
    <xf numFmtId="0" fontId="15" fillId="0" borderId="0" applyNumberFormat="0" applyFill="0" applyBorder="0" applyAlignment="0" applyProtection="0"/>
    <xf numFmtId="0" fontId="18" fillId="12" borderId="0" applyNumberFormat="0" applyBorder="0" applyAlignment="0" applyProtection="0"/>
  </cellStyleXfs>
  <cellXfs count="346">
    <xf numFmtId="0" fontId="0" fillId="0" borderId="0" xfId="0"/>
    <xf numFmtId="0" fontId="2" fillId="0" borderId="0" xfId="0" applyFont="1"/>
    <xf numFmtId="0" fontId="0" fillId="0" borderId="1" xfId="0" applyBorder="1" applyAlignment="1">
      <alignment wrapText="1"/>
    </xf>
    <xf numFmtId="0" fontId="0" fillId="0" borderId="1" xfId="0" applyBorder="1"/>
    <xf numFmtId="2" fontId="0" fillId="0" borderId="1" xfId="0" applyNumberFormat="1" applyBorder="1"/>
    <xf numFmtId="1" fontId="0" fillId="0" borderId="1" xfId="0" applyNumberFormat="1" applyBorder="1"/>
    <xf numFmtId="0" fontId="0" fillId="2" borderId="1" xfId="0" applyFill="1" applyBorder="1"/>
    <xf numFmtId="0" fontId="0" fillId="0" borderId="2" xfId="0" applyBorder="1"/>
    <xf numFmtId="9" fontId="0" fillId="0" borderId="1" xfId="0" applyNumberFormat="1" applyBorder="1"/>
    <xf numFmtId="1" fontId="0" fillId="2" borderId="1" xfId="0" applyNumberFormat="1" applyFill="1" applyBorder="1"/>
    <xf numFmtId="1" fontId="0" fillId="0" borderId="0" xfId="0" applyNumberFormat="1"/>
    <xf numFmtId="0" fontId="5" fillId="0" borderId="0" xfId="0" applyFont="1"/>
    <xf numFmtId="0" fontId="4" fillId="0" borderId="0" xfId="0" applyFont="1"/>
    <xf numFmtId="166" fontId="0" fillId="2" borderId="1" xfId="0" applyNumberFormat="1" applyFill="1" applyBorder="1"/>
    <xf numFmtId="0" fontId="6" fillId="0" borderId="0" xfId="0" applyFont="1"/>
    <xf numFmtId="3" fontId="0" fillId="0" borderId="1" xfId="0" applyNumberFormat="1" applyBorder="1"/>
    <xf numFmtId="3" fontId="0" fillId="0" borderId="5" xfId="0" applyNumberFormat="1" applyBorder="1"/>
    <xf numFmtId="3" fontId="0" fillId="2" borderId="1" xfId="0" applyNumberFormat="1" applyFill="1" applyBorder="1"/>
    <xf numFmtId="166" fontId="0" fillId="0" borderId="1" xfId="0" applyNumberFormat="1" applyBorder="1"/>
    <xf numFmtId="166" fontId="3" fillId="2" borderId="1" xfId="0" applyNumberFormat="1" applyFont="1" applyFill="1" applyBorder="1"/>
    <xf numFmtId="0" fontId="8" fillId="0" borderId="0" xfId="0" applyFont="1"/>
    <xf numFmtId="0" fontId="8" fillId="0" borderId="2" xfId="0" applyFont="1" applyBorder="1"/>
    <xf numFmtId="166" fontId="8" fillId="0" borderId="1" xfId="0" applyNumberFormat="1" applyFont="1" applyBorder="1"/>
    <xf numFmtId="0" fontId="0" fillId="0" borderId="0" xfId="0" applyAlignment="1">
      <alignment wrapText="1"/>
    </xf>
    <xf numFmtId="0" fontId="8" fillId="0" borderId="0" xfId="0" applyFont="1" applyAlignment="1">
      <alignment wrapText="1"/>
    </xf>
    <xf numFmtId="0" fontId="8" fillId="0" borderId="2" xfId="0" applyFont="1" applyBorder="1" applyAlignment="1">
      <alignment wrapText="1"/>
    </xf>
    <xf numFmtId="164" fontId="1" fillId="0" borderId="6" xfId="1" applyNumberFormat="1" applyFont="1" applyBorder="1"/>
    <xf numFmtId="9" fontId="0" fillId="0" borderId="1" xfId="1" applyFont="1" applyBorder="1"/>
    <xf numFmtId="9" fontId="0" fillId="2" borderId="1" xfId="1" applyFont="1" applyFill="1" applyBorder="1"/>
    <xf numFmtId="3" fontId="0" fillId="0" borderId="0" xfId="0" applyNumberFormat="1"/>
    <xf numFmtId="1" fontId="0" fillId="0" borderId="3" xfId="0" applyNumberFormat="1" applyBorder="1"/>
    <xf numFmtId="164" fontId="10" fillId="0" borderId="0" xfId="1" applyNumberFormat="1" applyFont="1" applyFill="1" applyBorder="1"/>
    <xf numFmtId="164" fontId="0" fillId="0" borderId="0" xfId="1" applyNumberFormat="1" applyFont="1" applyFill="1" applyBorder="1"/>
    <xf numFmtId="0" fontId="4" fillId="0" borderId="0" xfId="0" applyFont="1" applyAlignment="1">
      <alignment horizontal="center" wrapText="1"/>
    </xf>
    <xf numFmtId="164" fontId="1" fillId="0" borderId="0" xfId="1" applyNumberFormat="1" applyFont="1" applyFill="1" applyBorder="1"/>
    <xf numFmtId="164" fontId="0" fillId="0" borderId="8" xfId="1" applyNumberFormat="1" applyFont="1" applyBorder="1"/>
    <xf numFmtId="164" fontId="0" fillId="0" borderId="9" xfId="1" applyNumberFormat="1" applyFont="1" applyBorder="1"/>
    <xf numFmtId="164" fontId="13" fillId="5" borderId="7" xfId="1" applyNumberFormat="1" applyFont="1" applyFill="1" applyBorder="1"/>
    <xf numFmtId="9" fontId="0" fillId="0" borderId="2" xfId="1" applyFont="1" applyBorder="1"/>
    <xf numFmtId="9" fontId="0" fillId="0" borderId="0" xfId="1" applyFont="1"/>
    <xf numFmtId="9" fontId="2" fillId="0" borderId="0" xfId="1" applyFont="1"/>
    <xf numFmtId="9" fontId="0" fillId="0" borderId="2" xfId="1" applyFont="1" applyBorder="1" applyAlignment="1">
      <alignment wrapText="1"/>
    </xf>
    <xf numFmtId="9" fontId="5" fillId="0" borderId="0" xfId="1" applyFont="1" applyFill="1" applyBorder="1"/>
    <xf numFmtId="9" fontId="0" fillId="0" borderId="0" xfId="1" applyFont="1" applyFill="1" applyBorder="1"/>
    <xf numFmtId="9" fontId="0" fillId="6" borderId="1" xfId="1" applyFont="1" applyFill="1" applyBorder="1"/>
    <xf numFmtId="166" fontId="0" fillId="6" borderId="1" xfId="0" applyNumberFormat="1" applyFill="1" applyBorder="1"/>
    <xf numFmtId="0" fontId="0" fillId="6" borderId="4" xfId="0" applyFill="1" applyBorder="1"/>
    <xf numFmtId="165" fontId="0" fillId="6" borderId="4" xfId="0" applyNumberFormat="1" applyFill="1" applyBorder="1"/>
    <xf numFmtId="0" fontId="0" fillId="0" borderId="0" xfId="0" applyAlignment="1">
      <alignment vertical="top" wrapText="1"/>
    </xf>
    <xf numFmtId="0" fontId="3" fillId="0" borderId="0" xfId="0" applyFont="1"/>
    <xf numFmtId="9" fontId="0" fillId="6" borderId="1" xfId="0" applyNumberFormat="1" applyFill="1" applyBorder="1"/>
    <xf numFmtId="0" fontId="0" fillId="0" borderId="2" xfId="0" applyBorder="1" applyAlignment="1">
      <alignment wrapText="1"/>
    </xf>
    <xf numFmtId="0" fontId="4" fillId="0" borderId="2" xfId="0" applyFont="1" applyBorder="1"/>
    <xf numFmtId="0" fontId="15" fillId="0" borderId="0" xfId="2"/>
    <xf numFmtId="9" fontId="0" fillId="0" borderId="1" xfId="1" applyFont="1" applyFill="1" applyBorder="1"/>
    <xf numFmtId="0" fontId="0" fillId="8" borderId="24" xfId="0" applyFill="1" applyBorder="1" applyAlignment="1">
      <alignment horizontal="center" vertical="center" wrapText="1"/>
    </xf>
    <xf numFmtId="0" fontId="0" fillId="9" borderId="30" xfId="0" applyFill="1" applyBorder="1" applyAlignment="1">
      <alignment horizontal="center" vertical="center"/>
    </xf>
    <xf numFmtId="0" fontId="0" fillId="8" borderId="17" xfId="0" applyFill="1" applyBorder="1" applyAlignment="1">
      <alignment horizontal="center" vertical="center" wrapText="1"/>
    </xf>
    <xf numFmtId="0" fontId="0" fillId="10" borderId="10" xfId="0" applyFill="1" applyBorder="1" applyAlignment="1">
      <alignment horizontal="center" vertical="center"/>
    </xf>
    <xf numFmtId="0" fontId="0" fillId="0" borderId="25" xfId="0" applyBorder="1" applyAlignment="1">
      <alignment horizontal="center" vertical="center"/>
    </xf>
    <xf numFmtId="0" fontId="0" fillId="10" borderId="1" xfId="0" applyFill="1" applyBorder="1" applyAlignment="1">
      <alignment horizontal="center" vertical="center"/>
    </xf>
    <xf numFmtId="0" fontId="0" fillId="10" borderId="28" xfId="0" applyFill="1" applyBorder="1" applyAlignment="1">
      <alignment horizontal="center" vertical="center"/>
    </xf>
    <xf numFmtId="0" fontId="0" fillId="0" borderId="12" xfId="0" applyBorder="1"/>
    <xf numFmtId="0" fontId="0" fillId="8" borderId="32" xfId="0" applyFill="1" applyBorder="1" applyAlignment="1">
      <alignment horizontal="center" vertical="center"/>
    </xf>
    <xf numFmtId="0" fontId="0" fillId="8" borderId="16" xfId="0" applyFill="1" applyBorder="1" applyAlignment="1">
      <alignment horizontal="center" vertical="center"/>
    </xf>
    <xf numFmtId="0" fontId="0" fillId="8" borderId="0" xfId="0" applyFill="1" applyAlignment="1">
      <alignment horizontal="center" vertical="center"/>
    </xf>
    <xf numFmtId="0" fontId="0" fillId="8" borderId="41" xfId="0" applyFill="1" applyBorder="1" applyAlignment="1">
      <alignment horizontal="center" vertical="center"/>
    </xf>
    <xf numFmtId="0" fontId="19" fillId="0" borderId="0" xfId="3" applyFont="1" applyFill="1" applyBorder="1" applyAlignment="1">
      <alignment horizontal="center" vertical="center"/>
    </xf>
    <xf numFmtId="0" fontId="19" fillId="0" borderId="0" xfId="3" applyFont="1" applyFill="1" applyBorder="1" applyAlignment="1">
      <alignment horizontal="center" vertical="center" wrapText="1"/>
    </xf>
    <xf numFmtId="0" fontId="4" fillId="11" borderId="33" xfId="0" applyFont="1" applyFill="1" applyBorder="1" applyAlignment="1">
      <alignment horizontal="center" vertical="center"/>
    </xf>
    <xf numFmtId="0" fontId="0" fillId="0" borderId="43" xfId="0" applyBorder="1" applyAlignment="1">
      <alignment horizontal="center" vertical="center" wrapText="1"/>
    </xf>
    <xf numFmtId="0" fontId="0" fillId="10" borderId="11" xfId="0" applyFill="1" applyBorder="1" applyAlignment="1">
      <alignment horizontal="center" vertical="center"/>
    </xf>
    <xf numFmtId="0" fontId="0" fillId="0" borderId="44"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8" borderId="46" xfId="0" applyFill="1" applyBorder="1" applyAlignment="1">
      <alignment horizontal="center" vertical="center"/>
    </xf>
    <xf numFmtId="0" fontId="0" fillId="8" borderId="4" xfId="0" applyFill="1" applyBorder="1" applyAlignment="1">
      <alignment horizontal="center" vertical="center"/>
    </xf>
    <xf numFmtId="9" fontId="0" fillId="8" borderId="12" xfId="1" applyFont="1" applyFill="1" applyBorder="1" applyAlignment="1">
      <alignment horizontal="center" vertical="center"/>
    </xf>
    <xf numFmtId="0" fontId="22" fillId="0" borderId="0" xfId="0" applyFont="1"/>
    <xf numFmtId="0" fontId="4" fillId="0" borderId="0" xfId="0" applyFont="1" applyAlignment="1">
      <alignment horizontal="center" vertical="center"/>
    </xf>
    <xf numFmtId="0" fontId="0" fillId="13" borderId="10" xfId="0" applyFill="1" applyBorder="1" applyAlignment="1">
      <alignment horizontal="center" vertical="center"/>
    </xf>
    <xf numFmtId="0" fontId="0" fillId="13" borderId="1" xfId="0" applyFill="1" applyBorder="1" applyAlignment="1">
      <alignment horizontal="center" vertical="center"/>
    </xf>
    <xf numFmtId="0" fontId="0" fillId="13" borderId="28" xfId="0" applyFill="1" applyBorder="1" applyAlignment="1">
      <alignment horizontal="center" vertical="center"/>
    </xf>
    <xf numFmtId="0" fontId="0" fillId="13" borderId="1" xfId="0" applyFill="1" applyBorder="1" applyProtection="1">
      <protection locked="0"/>
    </xf>
    <xf numFmtId="0" fontId="0" fillId="0" borderId="0" xfId="0" applyProtection="1">
      <protection hidden="1"/>
    </xf>
    <xf numFmtId="0" fontId="0" fillId="2" borderId="15" xfId="0" applyFill="1" applyBorder="1"/>
    <xf numFmtId="3" fontId="0" fillId="7" borderId="53" xfId="0" applyNumberFormat="1" applyFill="1" applyBorder="1"/>
    <xf numFmtId="0" fontId="0" fillId="2" borderId="26" xfId="0" applyFill="1" applyBorder="1" applyAlignment="1">
      <alignment wrapText="1"/>
    </xf>
    <xf numFmtId="0" fontId="0" fillId="2" borderId="26" xfId="0" applyFill="1" applyBorder="1"/>
    <xf numFmtId="0" fontId="0" fillId="2" borderId="54" xfId="0" applyFill="1" applyBorder="1" applyAlignment="1">
      <alignment wrapText="1"/>
    </xf>
    <xf numFmtId="164" fontId="0" fillId="0" borderId="53" xfId="1" applyNumberFormat="1" applyFont="1" applyFill="1" applyBorder="1"/>
    <xf numFmtId="0" fontId="12" fillId="5" borderId="55" xfId="0" applyFont="1" applyFill="1" applyBorder="1" applyAlignment="1">
      <alignment wrapText="1"/>
    </xf>
    <xf numFmtId="164" fontId="0" fillId="0" borderId="13" xfId="1" applyNumberFormat="1" applyFont="1" applyFill="1" applyBorder="1"/>
    <xf numFmtId="0" fontId="0" fillId="2" borderId="39" xfId="0" applyFill="1" applyBorder="1"/>
    <xf numFmtId="164" fontId="0" fillId="0" borderId="56" xfId="1" applyNumberFormat="1" applyFont="1" applyBorder="1"/>
    <xf numFmtId="0" fontId="0" fillId="2" borderId="47" xfId="0" applyFill="1" applyBorder="1"/>
    <xf numFmtId="0" fontId="0" fillId="2" borderId="47" xfId="0" applyFill="1" applyBorder="1" applyAlignment="1">
      <alignment wrapText="1"/>
    </xf>
    <xf numFmtId="0" fontId="0" fillId="2" borderId="48" xfId="0" applyFill="1" applyBorder="1" applyAlignment="1">
      <alignment wrapText="1"/>
    </xf>
    <xf numFmtId="164" fontId="0" fillId="0" borderId="57" xfId="1" applyNumberFormat="1" applyFont="1" applyBorder="1"/>
    <xf numFmtId="164" fontId="0" fillId="0" borderId="58" xfId="1" applyNumberFormat="1" applyFont="1" applyBorder="1"/>
    <xf numFmtId="0" fontId="10" fillId="0" borderId="59" xfId="0" applyFont="1" applyBorder="1"/>
    <xf numFmtId="0" fontId="13" fillId="0" borderId="0" xfId="0" applyFont="1"/>
    <xf numFmtId="0" fontId="23" fillId="0" borderId="0" xfId="0" applyFont="1"/>
    <xf numFmtId="0" fontId="0" fillId="10" borderId="40" xfId="0"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9" borderId="6" xfId="0" applyFill="1" applyBorder="1" applyAlignment="1">
      <alignment horizontal="center" vertical="center"/>
    </xf>
    <xf numFmtId="9" fontId="0" fillId="9" borderId="40" xfId="1" applyFont="1" applyFill="1" applyBorder="1" applyAlignment="1">
      <alignment horizontal="center" vertical="center"/>
    </xf>
    <xf numFmtId="9" fontId="0" fillId="0" borderId="0" xfId="1" applyFont="1" applyFill="1" applyBorder="1" applyAlignment="1">
      <alignment horizontal="center" vertical="center"/>
    </xf>
    <xf numFmtId="0" fontId="4" fillId="8" borderId="54" xfId="0" applyFont="1" applyFill="1" applyBorder="1" applyAlignment="1">
      <alignment horizontal="center" vertical="center" wrapText="1"/>
    </xf>
    <xf numFmtId="0" fontId="4" fillId="8" borderId="48" xfId="0" applyFont="1" applyFill="1" applyBorder="1" applyAlignment="1">
      <alignment horizontal="center" vertical="center" wrapText="1"/>
    </xf>
    <xf numFmtId="0" fontId="4" fillId="8" borderId="34" xfId="0" applyFont="1" applyFill="1" applyBorder="1" applyAlignment="1">
      <alignment horizontal="center" vertical="center"/>
    </xf>
    <xf numFmtId="0" fontId="0" fillId="8" borderId="12" xfId="0" applyFill="1" applyBorder="1"/>
    <xf numFmtId="0" fontId="0" fillId="0" borderId="2" xfId="0" applyBorder="1" applyAlignment="1">
      <alignment horizontal="center" vertical="center"/>
    </xf>
    <xf numFmtId="0" fontId="4" fillId="14" borderId="0" xfId="0" applyFont="1" applyFill="1" applyAlignment="1">
      <alignment horizontal="center" vertical="center"/>
    </xf>
    <xf numFmtId="0" fontId="4" fillId="8" borderId="51" xfId="0" applyFont="1" applyFill="1" applyBorder="1" applyAlignment="1">
      <alignment horizontal="center" vertical="center"/>
    </xf>
    <xf numFmtId="0" fontId="4" fillId="8" borderId="47" xfId="0" applyFont="1" applyFill="1" applyBorder="1" applyAlignment="1">
      <alignment horizontal="center" vertical="center" wrapText="1"/>
    </xf>
    <xf numFmtId="0" fontId="12" fillId="3" borderId="0" xfId="0" applyFont="1" applyFill="1" applyAlignment="1">
      <alignment horizontal="center" vertical="center" wrapText="1"/>
    </xf>
    <xf numFmtId="0" fontId="3" fillId="0" borderId="0" xfId="0" applyFont="1" applyAlignment="1">
      <alignment horizontal="center" vertical="center" wrapText="1"/>
    </xf>
    <xf numFmtId="0" fontId="0" fillId="0" borderId="12" xfId="0" applyBorder="1" applyAlignment="1">
      <alignment horizontal="center" vertical="center"/>
    </xf>
    <xf numFmtId="0" fontId="16" fillId="0" borderId="0" xfId="0" applyFont="1" applyAlignment="1">
      <alignment horizontal="center" vertical="center"/>
    </xf>
    <xf numFmtId="0" fontId="2" fillId="0" borderId="0" xfId="0" applyFont="1" applyAlignment="1">
      <alignment horizontal="center" vertical="center"/>
    </xf>
    <xf numFmtId="9" fontId="4" fillId="0" borderId="0" xfId="1" applyFont="1" applyFill="1" applyBorder="1" applyAlignment="1">
      <alignment horizontal="center" vertical="center"/>
    </xf>
    <xf numFmtId="0" fontId="12" fillId="0" borderId="0" xfId="0" applyFont="1" applyAlignment="1">
      <alignment horizontal="center" vertical="center" wrapText="1"/>
    </xf>
    <xf numFmtId="0" fontId="17" fillId="0" borderId="0" xfId="0" applyFont="1" applyAlignment="1">
      <alignment vertical="center" wrapText="1"/>
    </xf>
    <xf numFmtId="0" fontId="0" fillId="8" borderId="19" xfId="0" applyFill="1" applyBorder="1" applyAlignment="1">
      <alignment horizontal="center" vertical="center"/>
    </xf>
    <xf numFmtId="0" fontId="4" fillId="11" borderId="18" xfId="0" applyFont="1" applyFill="1" applyBorder="1" applyAlignment="1">
      <alignment horizontal="left" vertical="center"/>
    </xf>
    <xf numFmtId="0" fontId="4" fillId="0" borderId="60" xfId="0" applyFont="1" applyBorder="1" applyAlignment="1">
      <alignment horizontal="center" vertical="center"/>
    </xf>
    <xf numFmtId="0" fontId="23" fillId="0" borderId="0" xfId="0" applyFont="1" applyAlignment="1">
      <alignment horizontal="left"/>
    </xf>
    <xf numFmtId="0" fontId="4" fillId="0" borderId="0" xfId="0" applyFont="1" applyAlignment="1">
      <alignment vertical="top" wrapText="1"/>
    </xf>
    <xf numFmtId="0" fontId="16" fillId="0" borderId="0" xfId="0" applyFont="1" applyAlignment="1">
      <alignment vertical="center"/>
    </xf>
    <xf numFmtId="0" fontId="2" fillId="4" borderId="0" xfId="0" applyFont="1" applyFill="1" applyAlignment="1">
      <alignment horizontal="center"/>
    </xf>
    <xf numFmtId="0" fontId="3" fillId="0" borderId="0" xfId="0" applyFont="1" applyAlignment="1">
      <alignment horizontal="center" vertical="center"/>
    </xf>
    <xf numFmtId="0" fontId="25" fillId="0" borderId="0" xfId="0" applyFont="1"/>
    <xf numFmtId="0" fontId="26" fillId="0" borderId="0" xfId="0" applyFont="1"/>
    <xf numFmtId="0" fontId="27" fillId="0" borderId="0" xfId="0" applyFont="1"/>
    <xf numFmtId="0" fontId="28" fillId="0" borderId="0" xfId="0" applyFont="1"/>
    <xf numFmtId="0" fontId="4" fillId="0" borderId="0" xfId="0" applyFont="1" applyAlignment="1">
      <alignment wrapText="1"/>
    </xf>
    <xf numFmtId="0" fontId="0" fillId="13" borderId="11" xfId="0" applyFill="1" applyBorder="1" applyAlignment="1">
      <alignment horizontal="center" vertical="center"/>
    </xf>
    <xf numFmtId="0" fontId="0" fillId="13" borderId="3" xfId="0" applyFill="1" applyBorder="1" applyAlignment="1">
      <alignment horizontal="center" vertical="center"/>
    </xf>
    <xf numFmtId="0" fontId="0" fillId="13" borderId="40" xfId="0" applyFill="1" applyBorder="1" applyAlignment="1">
      <alignment horizontal="center" vertical="center"/>
    </xf>
    <xf numFmtId="0" fontId="0" fillId="13" borderId="62" xfId="0" applyFill="1" applyBorder="1" applyAlignment="1">
      <alignment horizontal="center" vertical="center"/>
    </xf>
    <xf numFmtId="0" fontId="0" fillId="10" borderId="3" xfId="0" applyFill="1" applyBorder="1" applyAlignment="1">
      <alignment horizontal="center" vertical="center"/>
    </xf>
    <xf numFmtId="0" fontId="0" fillId="8" borderId="35" xfId="0" applyFill="1" applyBorder="1" applyAlignment="1">
      <alignment horizontal="center" vertical="center" wrapText="1"/>
    </xf>
    <xf numFmtId="0" fontId="0" fillId="8" borderId="32" xfId="0" applyFill="1" applyBorder="1" applyAlignment="1">
      <alignment horizontal="center" vertical="center" wrapText="1"/>
    </xf>
    <xf numFmtId="0" fontId="3" fillId="0" borderId="23" xfId="0" applyFont="1" applyBorder="1" applyAlignment="1">
      <alignment horizontal="center" vertical="center"/>
    </xf>
    <xf numFmtId="0" fontId="0" fillId="0" borderId="49" xfId="0" applyBorder="1" applyAlignment="1">
      <alignment horizontal="center" vertical="center"/>
    </xf>
    <xf numFmtId="0" fontId="0" fillId="0" borderId="42" xfId="0" applyBorder="1" applyAlignment="1">
      <alignment horizontal="center" vertical="center"/>
    </xf>
    <xf numFmtId="0" fontId="0" fillId="0" borderId="53" xfId="0" applyBorder="1" applyAlignment="1">
      <alignment horizontal="center" vertical="center"/>
    </xf>
    <xf numFmtId="0" fontId="0" fillId="8" borderId="28" xfId="0" applyFill="1" applyBorder="1" applyAlignment="1">
      <alignment horizontal="center" vertical="center"/>
    </xf>
    <xf numFmtId="0" fontId="0" fillId="0" borderId="40" xfId="0" applyBorder="1" applyAlignment="1">
      <alignment horizontal="center" vertical="center"/>
    </xf>
    <xf numFmtId="0" fontId="0" fillId="8" borderId="48" xfId="0" applyFill="1" applyBorder="1" applyAlignment="1">
      <alignment horizontal="center" vertical="center"/>
    </xf>
    <xf numFmtId="0" fontId="0" fillId="8" borderId="66" xfId="0" applyFill="1" applyBorder="1" applyAlignment="1">
      <alignment horizontal="center" vertical="center"/>
    </xf>
    <xf numFmtId="1" fontId="0" fillId="2" borderId="3" xfId="0" applyNumberFormat="1" applyFill="1" applyBorder="1"/>
    <xf numFmtId="0" fontId="0" fillId="2" borderId="67" xfId="0" applyFill="1" applyBorder="1"/>
    <xf numFmtId="0" fontId="16" fillId="0" borderId="0" xfId="0" applyFont="1" applyAlignment="1">
      <alignment vertical="center" wrapText="1"/>
    </xf>
    <xf numFmtId="0" fontId="0" fillId="8" borderId="1" xfId="0" applyFill="1" applyBorder="1" applyAlignment="1">
      <alignment horizontal="center" vertical="center"/>
    </xf>
    <xf numFmtId="0" fontId="4" fillId="0" borderId="26" xfId="0" applyFont="1" applyBorder="1" applyAlignment="1">
      <alignment horizontal="center" vertical="center"/>
    </xf>
    <xf numFmtId="0" fontId="0" fillId="8" borderId="53" xfId="0" applyFill="1" applyBorder="1" applyAlignment="1">
      <alignment horizontal="center" vertical="center"/>
    </xf>
    <xf numFmtId="0" fontId="4" fillId="8" borderId="27" xfId="0" applyFont="1" applyFill="1" applyBorder="1" applyAlignment="1">
      <alignment horizontal="center" vertical="center"/>
    </xf>
    <xf numFmtId="0" fontId="0" fillId="8" borderId="63" xfId="0" applyFill="1" applyBorder="1" applyAlignment="1">
      <alignment horizontal="center" vertical="center"/>
    </xf>
    <xf numFmtId="0" fontId="0" fillId="8" borderId="67" xfId="0" applyFill="1" applyBorder="1" applyAlignment="1">
      <alignment horizontal="center" vertical="center"/>
    </xf>
    <xf numFmtId="0" fontId="0" fillId="8" borderId="26" xfId="0" applyFill="1" applyBorder="1" applyAlignment="1">
      <alignment horizontal="center" vertical="center"/>
    </xf>
    <xf numFmtId="0" fontId="0" fillId="9" borderId="53" xfId="0" applyFill="1" applyBorder="1" applyAlignment="1">
      <alignment horizontal="center" vertical="center"/>
    </xf>
    <xf numFmtId="0" fontId="0" fillId="8" borderId="27" xfId="0" applyFill="1" applyBorder="1" applyAlignment="1">
      <alignment horizontal="center" vertical="center"/>
    </xf>
    <xf numFmtId="9" fontId="0" fillId="9" borderId="53" xfId="1" applyFont="1" applyFill="1" applyBorder="1" applyAlignment="1">
      <alignment horizontal="center" vertical="center"/>
    </xf>
    <xf numFmtId="9" fontId="0" fillId="9" borderId="63" xfId="1" applyFont="1" applyFill="1" applyBorder="1" applyAlignment="1">
      <alignment horizontal="center" vertical="center"/>
    </xf>
    <xf numFmtId="0" fontId="0" fillId="8" borderId="69" xfId="0" applyFill="1" applyBorder="1" applyAlignment="1">
      <alignment horizontal="center" vertical="center"/>
    </xf>
    <xf numFmtId="0" fontId="0" fillId="9" borderId="10" xfId="0" applyFill="1" applyBorder="1" applyAlignment="1">
      <alignment horizontal="center" vertical="center"/>
    </xf>
    <xf numFmtId="0" fontId="0" fillId="9" borderId="25" xfId="0" applyFill="1" applyBorder="1" applyAlignment="1">
      <alignment horizontal="center" vertical="center"/>
    </xf>
    <xf numFmtId="0" fontId="0" fillId="9" borderId="63" xfId="0" applyFill="1" applyBorder="1" applyAlignment="1">
      <alignment horizontal="center" vertical="center"/>
    </xf>
    <xf numFmtId="0" fontId="0" fillId="0" borderId="14" xfId="0" applyBorder="1" applyAlignment="1">
      <alignment horizontal="center" vertical="center"/>
    </xf>
    <xf numFmtId="0" fontId="4" fillId="0" borderId="44" xfId="0" applyFont="1" applyBorder="1" applyAlignment="1">
      <alignment horizontal="center" vertical="center"/>
    </xf>
    <xf numFmtId="0" fontId="4" fillId="0" borderId="44" xfId="0" applyFont="1" applyBorder="1" applyAlignment="1">
      <alignment horizontal="center" vertical="center" wrapText="1"/>
    </xf>
    <xf numFmtId="0" fontId="4" fillId="0" borderId="61" xfId="0" applyFont="1" applyBorder="1" applyAlignment="1">
      <alignment horizontal="center" vertical="center" wrapText="1"/>
    </xf>
    <xf numFmtId="0" fontId="16" fillId="15" borderId="0" xfId="0" applyFont="1" applyFill="1" applyAlignment="1">
      <alignment vertical="center"/>
    </xf>
    <xf numFmtId="0" fontId="4" fillId="0" borderId="27" xfId="0" applyFont="1" applyBorder="1" applyAlignment="1">
      <alignment horizontal="center" vertical="center"/>
    </xf>
    <xf numFmtId="9" fontId="0" fillId="8" borderId="53" xfId="1" applyFont="1" applyFill="1" applyBorder="1" applyAlignment="1">
      <alignment horizontal="center" vertical="center"/>
    </xf>
    <xf numFmtId="9" fontId="0" fillId="8" borderId="63" xfId="1" applyFont="1" applyFill="1" applyBorder="1" applyAlignment="1">
      <alignment horizontal="center" vertical="center"/>
    </xf>
    <xf numFmtId="0" fontId="0" fillId="0" borderId="69" xfId="0" applyBorder="1" applyAlignment="1">
      <alignment horizontal="center" vertical="center"/>
    </xf>
    <xf numFmtId="0" fontId="4" fillId="8" borderId="27" xfId="0" applyFont="1" applyFill="1" applyBorder="1" applyAlignment="1">
      <alignment horizontal="center"/>
    </xf>
    <xf numFmtId="0" fontId="4" fillId="8" borderId="63" xfId="0" applyFont="1" applyFill="1" applyBorder="1" applyAlignment="1">
      <alignment horizontal="center"/>
    </xf>
    <xf numFmtId="0" fontId="30" fillId="0" borderId="0" xfId="0" applyFont="1"/>
    <xf numFmtId="0" fontId="30" fillId="0" borderId="0" xfId="0" applyFont="1" applyAlignment="1">
      <alignment vertical="top" wrapText="1"/>
    </xf>
    <xf numFmtId="0" fontId="31" fillId="0" borderId="0" xfId="2" applyFont="1"/>
    <xf numFmtId="0" fontId="7" fillId="0" borderId="0" xfId="0" applyFont="1"/>
    <xf numFmtId="0" fontId="30" fillId="0" borderId="0" xfId="0" applyFont="1" applyAlignment="1">
      <alignment vertical="top"/>
    </xf>
    <xf numFmtId="0" fontId="4" fillId="0" borderId="0" xfId="0" applyFont="1" applyAlignment="1">
      <alignment vertical="center" wrapText="1"/>
    </xf>
    <xf numFmtId="0" fontId="12" fillId="0" borderId="0" xfId="0" applyFont="1" applyAlignment="1">
      <alignment vertical="center"/>
    </xf>
    <xf numFmtId="0" fontId="0" fillId="0" borderId="35" xfId="0" applyBorder="1" applyAlignment="1">
      <alignment horizontal="center" vertical="center"/>
    </xf>
    <xf numFmtId="0" fontId="0" fillId="8" borderId="70" xfId="0" applyFill="1" applyBorder="1" applyAlignment="1">
      <alignment horizontal="center" vertical="center"/>
    </xf>
    <xf numFmtId="0" fontId="0" fillId="8" borderId="71" xfId="0" applyFill="1" applyBorder="1" applyAlignment="1">
      <alignment horizontal="center" vertical="center"/>
    </xf>
    <xf numFmtId="0" fontId="0" fillId="0" borderId="71" xfId="0" applyBorder="1" applyAlignment="1">
      <alignment horizontal="center" vertical="center"/>
    </xf>
    <xf numFmtId="0" fontId="0" fillId="8" borderId="72" xfId="0" applyFill="1" applyBorder="1" applyAlignment="1">
      <alignment horizontal="center" vertical="center"/>
    </xf>
    <xf numFmtId="0" fontId="0" fillId="8" borderId="51" xfId="0" applyFill="1" applyBorder="1" applyAlignment="1">
      <alignment horizontal="center" vertical="center"/>
    </xf>
    <xf numFmtId="0" fontId="0" fillId="8" borderId="47" xfId="0" applyFill="1" applyBorder="1" applyAlignment="1">
      <alignment horizontal="center" vertical="center"/>
    </xf>
    <xf numFmtId="0" fontId="0" fillId="0" borderId="47" xfId="0" applyBorder="1" applyAlignment="1">
      <alignment horizontal="center" vertical="center"/>
    </xf>
    <xf numFmtId="9" fontId="0" fillId="8" borderId="70" xfId="1" applyFont="1" applyFill="1" applyBorder="1" applyAlignment="1">
      <alignment horizontal="center" vertical="center"/>
    </xf>
    <xf numFmtId="9" fontId="0" fillId="8" borderId="71" xfId="1" applyFont="1" applyFill="1" applyBorder="1" applyAlignment="1">
      <alignment horizontal="center" vertical="center"/>
    </xf>
    <xf numFmtId="9" fontId="0" fillId="8" borderId="72" xfId="1" applyFont="1" applyFill="1" applyBorder="1" applyAlignment="1">
      <alignment horizontal="center" vertical="center"/>
    </xf>
    <xf numFmtId="0" fontId="0" fillId="8" borderId="10" xfId="0" applyFill="1" applyBorder="1" applyAlignment="1">
      <alignment horizontal="center" vertical="center"/>
    </xf>
    <xf numFmtId="0" fontId="0" fillId="8" borderId="25" xfId="0" applyFill="1" applyBorder="1" applyAlignment="1">
      <alignment horizontal="center" vertical="center"/>
    </xf>
    <xf numFmtId="9" fontId="0" fillId="5" borderId="20" xfId="1" applyFont="1" applyFill="1" applyBorder="1" applyAlignment="1">
      <alignment horizontal="center" vertical="center"/>
    </xf>
    <xf numFmtId="0" fontId="0" fillId="5" borderId="64" xfId="0" applyFill="1" applyBorder="1" applyAlignment="1">
      <alignment horizontal="center" vertical="center"/>
    </xf>
    <xf numFmtId="3" fontId="4" fillId="0" borderId="61" xfId="0" applyNumberFormat="1" applyFont="1" applyBorder="1" applyAlignment="1">
      <alignment horizontal="center" vertical="center"/>
    </xf>
    <xf numFmtId="0" fontId="20" fillId="0" borderId="64" xfId="3" applyFont="1" applyFill="1" applyBorder="1" applyAlignment="1">
      <alignment horizontal="center" vertical="center" wrapText="1"/>
    </xf>
    <xf numFmtId="0" fontId="0" fillId="0" borderId="0" xfId="0" applyAlignment="1">
      <alignment horizontal="left" vertical="center"/>
    </xf>
    <xf numFmtId="0" fontId="4" fillId="8" borderId="51" xfId="0" applyFont="1" applyFill="1" applyBorder="1" applyAlignment="1">
      <alignment horizontal="center" vertical="center" wrapText="1"/>
    </xf>
    <xf numFmtId="0" fontId="4" fillId="5" borderId="18" xfId="0" applyFont="1" applyFill="1" applyBorder="1" applyAlignment="1">
      <alignment horizontal="left" vertical="center" wrapText="1"/>
    </xf>
    <xf numFmtId="0" fontId="4" fillId="5" borderId="33" xfId="0" applyFont="1" applyFill="1" applyBorder="1" applyAlignment="1">
      <alignment horizontal="center" vertical="center"/>
    </xf>
    <xf numFmtId="0" fontId="0" fillId="8" borderId="26" xfId="0" applyFill="1" applyBorder="1" applyAlignment="1">
      <alignment horizontal="left" vertical="center"/>
    </xf>
    <xf numFmtId="0" fontId="0" fillId="8" borderId="73" xfId="0" applyFill="1" applyBorder="1" applyAlignment="1">
      <alignment horizontal="left" vertical="center"/>
    </xf>
    <xf numFmtId="0" fontId="0" fillId="8" borderId="52" xfId="0" applyFill="1" applyBorder="1" applyAlignment="1">
      <alignment horizontal="center" vertical="center"/>
    </xf>
    <xf numFmtId="0" fontId="0" fillId="8" borderId="69" xfId="0" applyFill="1" applyBorder="1" applyAlignment="1">
      <alignment horizontal="left" vertical="center"/>
    </xf>
    <xf numFmtId="0" fontId="4" fillId="8" borderId="12" xfId="0" applyFont="1" applyFill="1" applyBorder="1" applyAlignment="1">
      <alignment horizontal="center" vertical="center"/>
    </xf>
    <xf numFmtId="0" fontId="10" fillId="0" borderId="0" xfId="0" applyFont="1" applyAlignment="1">
      <alignment horizontal="center" vertical="center"/>
    </xf>
    <xf numFmtId="0" fontId="0" fillId="9" borderId="69" xfId="0" applyFill="1" applyBorder="1" applyAlignment="1">
      <alignment horizontal="center" vertical="center"/>
    </xf>
    <xf numFmtId="9" fontId="0" fillId="0" borderId="63" xfId="1" applyFont="1" applyFill="1" applyBorder="1" applyAlignment="1">
      <alignment horizontal="center" vertical="center"/>
    </xf>
    <xf numFmtId="4" fontId="0" fillId="7" borderId="53" xfId="0" applyNumberFormat="1" applyFill="1" applyBorder="1"/>
    <xf numFmtId="4" fontId="0" fillId="0" borderId="1" xfId="0" applyNumberFormat="1" applyBorder="1"/>
    <xf numFmtId="1" fontId="0" fillId="9" borderId="53" xfId="1" applyNumberFormat="1" applyFont="1" applyFill="1" applyBorder="1" applyAlignment="1">
      <alignment horizontal="center" vertical="center"/>
    </xf>
    <xf numFmtId="1" fontId="0" fillId="9" borderId="63" xfId="1" applyNumberFormat="1" applyFont="1" applyFill="1" applyBorder="1" applyAlignment="1">
      <alignment horizontal="center" vertical="center"/>
    </xf>
    <xf numFmtId="1" fontId="0" fillId="8" borderId="53" xfId="1" applyNumberFormat="1" applyFont="1" applyFill="1" applyBorder="1" applyAlignment="1">
      <alignment horizontal="center" vertical="center"/>
    </xf>
    <xf numFmtId="1" fontId="0" fillId="8" borderId="63" xfId="1" applyNumberFormat="1" applyFont="1" applyFill="1" applyBorder="1" applyAlignment="1">
      <alignment horizontal="center" vertical="center"/>
    </xf>
    <xf numFmtId="0" fontId="4" fillId="0" borderId="14" xfId="0" applyFont="1" applyBorder="1" applyAlignment="1">
      <alignment horizontal="center" vertical="center" wrapText="1"/>
    </xf>
    <xf numFmtId="9" fontId="1" fillId="9" borderId="61" xfId="1" applyFont="1" applyFill="1" applyBorder="1" applyAlignment="1">
      <alignment horizontal="center" vertical="center"/>
    </xf>
    <xf numFmtId="1" fontId="1" fillId="9" borderId="29" xfId="1" applyNumberFormat="1" applyFont="1" applyFill="1" applyBorder="1" applyAlignment="1">
      <alignment horizontal="center" vertical="center"/>
    </xf>
    <xf numFmtId="1" fontId="0" fillId="2" borderId="0" xfId="0" applyNumberFormat="1" applyFill="1"/>
    <xf numFmtId="0" fontId="2" fillId="0" borderId="0" xfId="0" applyFont="1" applyAlignment="1">
      <alignment horizontal="center"/>
    </xf>
    <xf numFmtId="0" fontId="0" fillId="13" borderId="25" xfId="0" applyFill="1" applyBorder="1" applyAlignment="1">
      <alignment horizontal="center" vertical="center"/>
    </xf>
    <xf numFmtId="0" fontId="0" fillId="8" borderId="4" xfId="0" applyFill="1" applyBorder="1" applyAlignment="1">
      <alignment horizontal="left" vertical="center"/>
    </xf>
    <xf numFmtId="0" fontId="4" fillId="0" borderId="18" xfId="0" applyFont="1" applyBorder="1" applyAlignment="1">
      <alignment horizontal="center" vertical="center" wrapText="1"/>
    </xf>
    <xf numFmtId="9" fontId="1" fillId="9" borderId="33" xfId="1" applyFont="1" applyFill="1" applyBorder="1" applyAlignment="1">
      <alignment horizontal="center" vertical="center"/>
    </xf>
    <xf numFmtId="0" fontId="4" fillId="0" borderId="51"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34" xfId="0" applyFont="1" applyBorder="1" applyAlignment="1">
      <alignment horizontal="center" vertical="center"/>
    </xf>
    <xf numFmtId="0" fontId="0" fillId="17" borderId="43" xfId="0" applyFill="1" applyBorder="1" applyAlignment="1">
      <alignment horizontal="center" vertical="center"/>
    </xf>
    <xf numFmtId="9" fontId="0" fillId="17" borderId="13" xfId="1" applyFont="1" applyFill="1" applyBorder="1" applyAlignment="1">
      <alignment horizontal="center" vertical="center"/>
    </xf>
    <xf numFmtId="0" fontId="0" fillId="17" borderId="72" xfId="0" applyFill="1" applyBorder="1" applyAlignment="1">
      <alignment horizontal="center" vertical="center"/>
    </xf>
    <xf numFmtId="9" fontId="0" fillId="17" borderId="42" xfId="1" applyFont="1" applyFill="1" applyBorder="1" applyAlignment="1">
      <alignment horizontal="center" vertical="center"/>
    </xf>
    <xf numFmtId="0" fontId="4" fillId="0" borderId="70" xfId="0" applyFont="1" applyBorder="1" applyAlignment="1">
      <alignment horizontal="center" vertical="center" wrapText="1"/>
    </xf>
    <xf numFmtId="0" fontId="0" fillId="0" borderId="34" xfId="0" applyBorder="1" applyAlignment="1">
      <alignment horizontal="center" vertical="center"/>
    </xf>
    <xf numFmtId="0" fontId="0" fillId="0" borderId="43" xfId="0" applyBorder="1" applyAlignment="1">
      <alignment horizontal="center" vertical="center"/>
    </xf>
    <xf numFmtId="0" fontId="0" fillId="0" borderId="48" xfId="0" applyBorder="1" applyAlignment="1">
      <alignment horizontal="center" vertical="center"/>
    </xf>
    <xf numFmtId="0" fontId="0" fillId="0" borderId="72" xfId="0" applyBorder="1" applyAlignment="1">
      <alignment horizontal="center" vertical="center"/>
    </xf>
    <xf numFmtId="0" fontId="0" fillId="0" borderId="21" xfId="0" applyBorder="1" applyAlignment="1">
      <alignment horizontal="center" vertical="center"/>
    </xf>
    <xf numFmtId="0" fontId="0" fillId="0" borderId="64" xfId="0" applyBorder="1" applyAlignment="1">
      <alignment horizontal="center" vertical="center"/>
    </xf>
    <xf numFmtId="9" fontId="0" fillId="0" borderId="13" xfId="1" applyFont="1" applyFill="1" applyBorder="1" applyAlignment="1">
      <alignment horizontal="center" vertical="center"/>
    </xf>
    <xf numFmtId="9" fontId="0" fillId="0" borderId="42" xfId="1" applyFont="1" applyFill="1" applyBorder="1" applyAlignment="1">
      <alignment horizontal="center" vertical="center"/>
    </xf>
    <xf numFmtId="9" fontId="0" fillId="0" borderId="20" xfId="1" applyFont="1" applyFill="1" applyBorder="1" applyAlignment="1">
      <alignment horizontal="center" vertical="center"/>
    </xf>
    <xf numFmtId="0" fontId="4" fillId="5" borderId="61" xfId="0" applyFont="1" applyFill="1" applyBorder="1" applyAlignment="1">
      <alignment horizontal="center" vertical="center"/>
    </xf>
    <xf numFmtId="9" fontId="4" fillId="5" borderId="29" xfId="1" applyFont="1" applyFill="1" applyBorder="1" applyAlignment="1">
      <alignment horizontal="center" vertical="center"/>
    </xf>
    <xf numFmtId="9" fontId="4" fillId="5" borderId="33" xfId="1" applyFont="1" applyFill="1" applyBorder="1" applyAlignment="1">
      <alignment horizontal="center" vertical="center"/>
    </xf>
    <xf numFmtId="0" fontId="0" fillId="18" borderId="0" xfId="0" applyFill="1" applyAlignment="1">
      <alignment horizontal="center" vertical="center"/>
    </xf>
    <xf numFmtId="0" fontId="0" fillId="8" borderId="38" xfId="0" applyFill="1" applyBorder="1" applyAlignment="1">
      <alignment horizontal="center" vertical="center" wrapText="1"/>
    </xf>
    <xf numFmtId="0" fontId="4" fillId="5" borderId="44"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4" fillId="0" borderId="24" xfId="0" applyFont="1" applyBorder="1" applyAlignment="1">
      <alignment horizontal="center" vertical="center" wrapText="1"/>
    </xf>
    <xf numFmtId="0" fontId="0" fillId="0" borderId="20" xfId="0" applyBorder="1" applyAlignment="1">
      <alignment horizontal="center" vertical="center"/>
    </xf>
    <xf numFmtId="0" fontId="4" fillId="8" borderId="18" xfId="0" applyFont="1" applyFill="1" applyBorder="1" applyAlignment="1">
      <alignment horizontal="center" vertical="center"/>
    </xf>
    <xf numFmtId="0" fontId="4" fillId="8" borderId="33" xfId="0" applyFont="1" applyFill="1" applyBorder="1" applyAlignment="1">
      <alignment horizontal="center" vertical="center"/>
    </xf>
    <xf numFmtId="0" fontId="4" fillId="8" borderId="35" xfId="0" applyFont="1" applyFill="1" applyBorder="1" applyAlignment="1">
      <alignment horizontal="center" vertical="center" wrapText="1"/>
    </xf>
    <xf numFmtId="0" fontId="6" fillId="0" borderId="26" xfId="0" applyFont="1" applyBorder="1" applyAlignment="1">
      <alignment horizontal="center" vertical="center"/>
    </xf>
    <xf numFmtId="0" fontId="6" fillId="0" borderId="37" xfId="0" applyFont="1" applyBorder="1" applyAlignment="1">
      <alignment horizontal="center" vertical="center"/>
    </xf>
    <xf numFmtId="3" fontId="0" fillId="0" borderId="53" xfId="0" applyNumberFormat="1" applyBorder="1"/>
    <xf numFmtId="4" fontId="0" fillId="0" borderId="53" xfId="0" applyNumberFormat="1" applyBorder="1"/>
    <xf numFmtId="164" fontId="0" fillId="0" borderId="9" xfId="1" applyNumberFormat="1" applyFont="1" applyFill="1" applyBorder="1"/>
    <xf numFmtId="2" fontId="0" fillId="7" borderId="1" xfId="0" applyNumberFormat="1" applyFill="1" applyBorder="1"/>
    <xf numFmtId="0" fontId="0" fillId="7" borderId="1" xfId="0" applyFill="1" applyBorder="1"/>
    <xf numFmtId="0" fontId="23" fillId="0" borderId="0" xfId="0" applyFont="1" applyAlignment="1">
      <alignment horizontal="left"/>
    </xf>
    <xf numFmtId="0" fontId="4" fillId="0" borderId="51" xfId="0" applyFont="1" applyBorder="1" applyAlignment="1">
      <alignment horizontal="center" vertical="center" wrapText="1"/>
    </xf>
    <xf numFmtId="0" fontId="4" fillId="0" borderId="45" xfId="0" applyFont="1" applyBorder="1" applyAlignment="1">
      <alignment horizontal="center" vertical="center" wrapText="1"/>
    </xf>
    <xf numFmtId="0" fontId="0" fillId="8" borderId="41" xfId="0" applyFill="1" applyBorder="1" applyAlignment="1">
      <alignment horizontal="center" vertical="center"/>
    </xf>
    <xf numFmtId="0" fontId="16" fillId="15" borderId="12" xfId="0" applyFont="1" applyFill="1" applyBorder="1" applyAlignment="1">
      <alignment horizontal="center" vertical="center"/>
    </xf>
    <xf numFmtId="0" fontId="4" fillId="0" borderId="34"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61" xfId="0" applyFont="1" applyBorder="1" applyAlignment="1">
      <alignment horizontal="center" vertical="center" wrapText="1"/>
    </xf>
    <xf numFmtId="0" fontId="4" fillId="8" borderId="47" xfId="0" applyFont="1" applyFill="1" applyBorder="1" applyAlignment="1">
      <alignment horizontal="center" vertical="center"/>
    </xf>
    <xf numFmtId="0" fontId="4" fillId="8" borderId="4" xfId="0" applyFont="1" applyFill="1" applyBorder="1" applyAlignment="1">
      <alignment horizontal="center" vertical="center"/>
    </xf>
    <xf numFmtId="0" fontId="4" fillId="8" borderId="49" xfId="0" applyFont="1" applyFill="1" applyBorder="1" applyAlignment="1">
      <alignment horizontal="center" vertical="center"/>
    </xf>
    <xf numFmtId="0" fontId="4" fillId="0" borderId="44" xfId="0" applyFont="1" applyBorder="1" applyAlignment="1">
      <alignment horizontal="center" vertical="center"/>
    </xf>
    <xf numFmtId="0" fontId="4" fillId="0" borderId="65" xfId="0" applyFont="1" applyBorder="1" applyAlignment="1">
      <alignment horizontal="center" vertical="center"/>
    </xf>
    <xf numFmtId="0" fontId="12" fillId="0" borderId="34" xfId="0" applyFont="1" applyBorder="1" applyAlignment="1">
      <alignment horizontal="center" vertical="center" wrapText="1"/>
    </xf>
    <xf numFmtId="0" fontId="12" fillId="0" borderId="31" xfId="0" applyFont="1" applyBorder="1" applyAlignment="1">
      <alignment horizontal="center" vertical="center" wrapText="1"/>
    </xf>
    <xf numFmtId="0" fontId="23" fillId="0" borderId="0" xfId="0" applyFont="1" applyAlignment="1">
      <alignment horizontal="left" vertical="center"/>
    </xf>
    <xf numFmtId="0" fontId="0" fillId="8" borderId="46" xfId="0" applyFill="1" applyBorder="1" applyAlignment="1">
      <alignment horizontal="center" vertical="center"/>
    </xf>
    <xf numFmtId="0" fontId="0" fillId="8" borderId="45" xfId="0" applyFill="1" applyBorder="1" applyAlignment="1">
      <alignment horizontal="center" vertical="center"/>
    </xf>
    <xf numFmtId="0" fontId="0" fillId="8" borderId="4" xfId="0" applyFill="1" applyBorder="1" applyAlignment="1">
      <alignment horizontal="left" vertical="center"/>
    </xf>
    <xf numFmtId="0" fontId="4" fillId="0" borderId="46" xfId="0" applyFont="1" applyBorder="1" applyAlignment="1">
      <alignment horizontal="center" vertical="center" wrapText="1"/>
    </xf>
    <xf numFmtId="0" fontId="2" fillId="4" borderId="0" xfId="0" applyFont="1" applyFill="1" applyAlignment="1">
      <alignment horizontal="center"/>
    </xf>
    <xf numFmtId="0" fontId="4" fillId="0" borderId="65" xfId="0" applyFont="1" applyBorder="1" applyAlignment="1">
      <alignment horizontal="center" vertical="center" wrapText="1"/>
    </xf>
    <xf numFmtId="0" fontId="4" fillId="0" borderId="34" xfId="0" applyFont="1" applyBorder="1" applyAlignment="1">
      <alignment horizontal="center" vertical="center"/>
    </xf>
    <xf numFmtId="0" fontId="4" fillId="0" borderId="36" xfId="0" applyFont="1" applyBorder="1" applyAlignment="1">
      <alignment horizontal="center" vertical="center"/>
    </xf>
    <xf numFmtId="0" fontId="4" fillId="0" borderId="35" xfId="0" applyFont="1" applyBorder="1" applyAlignment="1">
      <alignment horizontal="center" vertical="center" wrapText="1"/>
    </xf>
    <xf numFmtId="0" fontId="16" fillId="0" borderId="0" xfId="0" applyFont="1" applyAlignment="1">
      <alignment horizontal="center"/>
    </xf>
    <xf numFmtId="0" fontId="16" fillId="0" borderId="12" xfId="0" applyFont="1" applyBorder="1" applyAlignment="1">
      <alignment horizontal="center"/>
    </xf>
    <xf numFmtId="0" fontId="4" fillId="8" borderId="46" xfId="0" applyFont="1" applyFill="1" applyBorder="1" applyAlignment="1">
      <alignment horizontal="center" vertical="center"/>
    </xf>
    <xf numFmtId="0" fontId="4" fillId="8" borderId="45" xfId="0" applyFont="1" applyFill="1" applyBorder="1" applyAlignment="1">
      <alignment horizontal="center" vertical="center"/>
    </xf>
    <xf numFmtId="0" fontId="0" fillId="8" borderId="50" xfId="0" applyFill="1" applyBorder="1" applyAlignment="1">
      <alignment horizontal="center" vertical="center" wrapText="1"/>
    </xf>
    <xf numFmtId="0" fontId="0" fillId="8" borderId="29" xfId="0" applyFill="1" applyBorder="1" applyAlignment="1">
      <alignment horizontal="center" vertical="center" wrapText="1"/>
    </xf>
    <xf numFmtId="0" fontId="12" fillId="0" borderId="51" xfId="0" applyFont="1" applyBorder="1" applyAlignment="1">
      <alignment horizontal="center" vertical="center" wrapText="1"/>
    </xf>
    <xf numFmtId="0" fontId="12" fillId="0" borderId="45" xfId="0" applyFont="1" applyBorder="1" applyAlignment="1">
      <alignment horizontal="center" vertical="center" wrapText="1"/>
    </xf>
    <xf numFmtId="0" fontId="0" fillId="8" borderId="68" xfId="0" applyFill="1" applyBorder="1" applyAlignment="1">
      <alignment horizontal="center" vertical="center" wrapText="1"/>
    </xf>
    <xf numFmtId="0" fontId="0" fillId="8" borderId="14" xfId="0" applyFill="1" applyBorder="1" applyAlignment="1">
      <alignment horizontal="center" vertical="center" wrapText="1"/>
    </xf>
    <xf numFmtId="0" fontId="0" fillId="8" borderId="24" xfId="0" applyFill="1" applyBorder="1" applyAlignment="1">
      <alignment horizontal="center" vertical="center" wrapText="1"/>
    </xf>
    <xf numFmtId="0" fontId="0" fillId="8" borderId="22" xfId="0" applyFill="1" applyBorder="1" applyAlignment="1">
      <alignment horizontal="center" vertical="center" wrapText="1"/>
    </xf>
    <xf numFmtId="0" fontId="0" fillId="0" borderId="24" xfId="0" applyBorder="1" applyAlignment="1">
      <alignment horizontal="center" vertical="center" wrapText="1"/>
    </xf>
    <xf numFmtId="0" fontId="0" fillId="0" borderId="22" xfId="0" applyBorder="1" applyAlignment="1">
      <alignment horizontal="center" vertical="center" wrapText="1"/>
    </xf>
    <xf numFmtId="0" fontId="33" fillId="0" borderId="12" xfId="0" applyFont="1" applyBorder="1" applyAlignment="1">
      <alignment horizontal="center" vertical="center"/>
    </xf>
    <xf numFmtId="0" fontId="2" fillId="4"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16" fillId="0" borderId="0" xfId="0" applyFont="1" applyAlignment="1">
      <alignment horizontal="left" vertical="center"/>
    </xf>
    <xf numFmtId="0" fontId="16" fillId="15" borderId="37" xfId="0" applyFont="1" applyFill="1" applyBorder="1" applyAlignment="1">
      <alignment horizontal="center" vertical="center"/>
    </xf>
    <xf numFmtId="0" fontId="4" fillId="8" borderId="21" xfId="0" applyFont="1" applyFill="1" applyBorder="1" applyAlignment="1">
      <alignment horizontal="center" vertical="center" wrapText="1"/>
    </xf>
    <xf numFmtId="0" fontId="4" fillId="8" borderId="20" xfId="0" applyFont="1" applyFill="1" applyBorder="1" applyAlignment="1">
      <alignment horizontal="center" vertical="center" wrapText="1"/>
    </xf>
    <xf numFmtId="0" fontId="13" fillId="0" borderId="0" xfId="0" applyFont="1" applyAlignment="1">
      <alignment horizontal="left" vertical="top" wrapText="1"/>
    </xf>
    <xf numFmtId="0" fontId="16" fillId="16" borderId="21" xfId="0" applyFont="1" applyFill="1" applyBorder="1" applyAlignment="1">
      <alignment horizontal="center" vertical="center" wrapText="1"/>
    </xf>
    <xf numFmtId="0" fontId="16" fillId="16" borderId="20" xfId="0" applyFont="1" applyFill="1" applyBorder="1" applyAlignment="1">
      <alignment horizontal="center" vertical="center" wrapText="1"/>
    </xf>
    <xf numFmtId="0" fontId="4" fillId="0" borderId="51" xfId="0" applyFont="1" applyBorder="1" applyAlignment="1">
      <alignment horizontal="center" wrapText="1"/>
    </xf>
    <xf numFmtId="0" fontId="4" fillId="0" borderId="45" xfId="0" applyFont="1" applyBorder="1" applyAlignment="1">
      <alignment horizontal="center" wrapText="1"/>
    </xf>
    <xf numFmtId="0" fontId="4" fillId="8" borderId="51" xfId="0" applyFont="1" applyFill="1" applyBorder="1" applyAlignment="1">
      <alignment horizontal="center" vertical="center"/>
    </xf>
    <xf numFmtId="0" fontId="0" fillId="4" borderId="0" xfId="0" applyFill="1" applyAlignment="1">
      <alignment horizontal="center"/>
    </xf>
    <xf numFmtId="0" fontId="4" fillId="0" borderId="21" xfId="0" applyFont="1" applyBorder="1" applyAlignment="1">
      <alignment horizontal="center" vertical="center" wrapText="1"/>
    </xf>
    <xf numFmtId="0" fontId="4" fillId="0" borderId="20" xfId="0" applyFont="1" applyBorder="1" applyAlignment="1">
      <alignment horizontal="center" vertical="center" wrapText="1"/>
    </xf>
    <xf numFmtId="0" fontId="12" fillId="8" borderId="51" xfId="0" applyFont="1" applyFill="1" applyBorder="1" applyAlignment="1">
      <alignment horizontal="center" vertical="center" wrapText="1"/>
    </xf>
    <xf numFmtId="0" fontId="12" fillId="8" borderId="45" xfId="0" applyFont="1" applyFill="1" applyBorder="1" applyAlignment="1">
      <alignment horizontal="center" vertical="center" wrapText="1"/>
    </xf>
    <xf numFmtId="0" fontId="16" fillId="15" borderId="0" xfId="0" applyFont="1" applyFill="1" applyAlignment="1">
      <alignment horizontal="center" vertical="center"/>
    </xf>
    <xf numFmtId="0" fontId="10" fillId="5" borderId="21" xfId="0" applyFont="1" applyFill="1" applyBorder="1" applyAlignment="1">
      <alignment horizontal="center"/>
    </xf>
    <xf numFmtId="0" fontId="10" fillId="5" borderId="19" xfId="0" applyFont="1" applyFill="1" applyBorder="1" applyAlignment="1">
      <alignment horizontal="center"/>
    </xf>
    <xf numFmtId="0" fontId="10" fillId="5" borderId="20" xfId="0" applyFont="1" applyFill="1" applyBorder="1" applyAlignment="1">
      <alignment horizontal="center"/>
    </xf>
    <xf numFmtId="0" fontId="23" fillId="0" borderId="12" xfId="0" applyFont="1" applyBorder="1" applyAlignment="1">
      <alignment horizontal="left"/>
    </xf>
    <xf numFmtId="0" fontId="4" fillId="17" borderId="34" xfId="0" applyFont="1" applyFill="1" applyBorder="1" applyAlignment="1">
      <alignment horizontal="center" vertical="center"/>
    </xf>
    <xf numFmtId="0" fontId="4" fillId="17" borderId="35" xfId="0" applyFont="1" applyFill="1" applyBorder="1" applyAlignment="1">
      <alignment horizontal="center" vertical="center"/>
    </xf>
    <xf numFmtId="0" fontId="10" fillId="5" borderId="21" xfId="0" applyFont="1" applyFill="1" applyBorder="1" applyAlignment="1">
      <alignment horizontal="center" vertical="center"/>
    </xf>
    <xf numFmtId="0" fontId="10" fillId="5" borderId="19" xfId="0" applyFont="1" applyFill="1" applyBorder="1" applyAlignment="1">
      <alignment horizontal="center" vertical="center"/>
    </xf>
    <xf numFmtId="0" fontId="10" fillId="5" borderId="20" xfId="0" applyFont="1" applyFill="1" applyBorder="1" applyAlignment="1">
      <alignment horizontal="center" vertical="center"/>
    </xf>
    <xf numFmtId="0" fontId="4" fillId="17" borderId="48" xfId="0" applyFont="1" applyFill="1" applyBorder="1" applyAlignment="1">
      <alignment horizontal="center" vertical="center"/>
    </xf>
    <xf numFmtId="0" fontId="4" fillId="17" borderId="41" xfId="0" applyFont="1" applyFill="1" applyBorder="1" applyAlignment="1">
      <alignment horizontal="center" vertical="center"/>
    </xf>
    <xf numFmtId="0" fontId="13" fillId="8" borderId="21" xfId="0" applyFont="1" applyFill="1" applyBorder="1" applyAlignment="1">
      <alignment horizontal="center" vertical="center" wrapText="1"/>
    </xf>
    <xf numFmtId="0" fontId="13" fillId="8" borderId="20" xfId="0" applyFont="1" applyFill="1" applyBorder="1" applyAlignment="1">
      <alignment horizontal="center" vertical="center" wrapText="1"/>
    </xf>
    <xf numFmtId="0" fontId="4" fillId="5" borderId="21" xfId="0" applyFont="1" applyFill="1" applyBorder="1" applyAlignment="1">
      <alignment horizontal="center" vertical="center"/>
    </xf>
    <xf numFmtId="0" fontId="4" fillId="5" borderId="19" xfId="0" applyFont="1" applyFill="1" applyBorder="1" applyAlignment="1">
      <alignment horizontal="center" vertical="center"/>
    </xf>
  </cellXfs>
  <cellStyles count="4">
    <cellStyle name="Bra" xfId="3" builtinId="26"/>
    <cellStyle name="Hyperlänk" xfId="2" builtinId="8"/>
    <cellStyle name="Normal" xfId="0" builtinId="0"/>
    <cellStyle name="Procent" xfId="1" builtinId="5"/>
  </cellStyles>
  <dxfs count="6">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FD966"/>
      <color rgb="FFC7E1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fordon-fu-regnr.transportstyrelsen.se/" TargetMode="External"/></Relationships>
</file>

<file path=xl/drawings/drawing1.xml><?xml version="1.0" encoding="utf-8"?>
<xdr:wsDr xmlns:xdr="http://schemas.openxmlformats.org/drawingml/2006/spreadsheetDrawing" xmlns:a="http://schemas.openxmlformats.org/drawingml/2006/main">
  <xdr:twoCellAnchor editAs="oneCell">
    <xdr:from>
      <xdr:col>14</xdr:col>
      <xdr:colOff>16933</xdr:colOff>
      <xdr:row>2</xdr:row>
      <xdr:rowOff>55032</xdr:rowOff>
    </xdr:from>
    <xdr:to>
      <xdr:col>14</xdr:col>
      <xdr:colOff>2260600</xdr:colOff>
      <xdr:row>13</xdr:row>
      <xdr:rowOff>31253</xdr:rowOff>
    </xdr:to>
    <xdr:pic>
      <xdr:nvPicPr>
        <xdr:cNvPr id="2" name="Bildobjekt 1">
          <a:extLst>
            <a:ext uri="{FF2B5EF4-FFF2-40B4-BE49-F238E27FC236}">
              <a16:creationId xmlns:a16="http://schemas.microsoft.com/office/drawing/2014/main" id="{D0B2BA6A-220D-5546-A30E-58654D020EEA}"/>
            </a:ext>
          </a:extLst>
        </xdr:cNvPr>
        <xdr:cNvPicPr>
          <a:picLocks noChangeAspect="1"/>
        </xdr:cNvPicPr>
      </xdr:nvPicPr>
      <xdr:blipFill>
        <a:blip xmlns:r="http://schemas.openxmlformats.org/officeDocument/2006/relationships" r:embed="rId1"/>
        <a:stretch>
          <a:fillRect/>
        </a:stretch>
      </xdr:blipFill>
      <xdr:spPr>
        <a:xfrm>
          <a:off x="10977033" y="613832"/>
          <a:ext cx="2243667" cy="2198721"/>
        </a:xfrm>
        <a:prstGeom prst="rect">
          <a:avLst/>
        </a:prstGeom>
        <a:ln>
          <a:solidFill>
            <a:sysClr val="windowText" lastClr="000000"/>
          </a:solidFill>
        </a:ln>
      </xdr:spPr>
    </xdr:pic>
    <xdr:clientData/>
  </xdr:twoCellAnchor>
  <xdr:twoCellAnchor>
    <xdr:from>
      <xdr:col>1</xdr:col>
      <xdr:colOff>0</xdr:colOff>
      <xdr:row>1</xdr:row>
      <xdr:rowOff>9523</xdr:rowOff>
    </xdr:from>
    <xdr:to>
      <xdr:col>13</xdr:col>
      <xdr:colOff>200025</xdr:colOff>
      <xdr:row>21</xdr:row>
      <xdr:rowOff>190500</xdr:rowOff>
    </xdr:to>
    <xdr:sp macro="" textlink="">
      <xdr:nvSpPr>
        <xdr:cNvPr id="3" name="textruta 2">
          <a:extLst>
            <a:ext uri="{FF2B5EF4-FFF2-40B4-BE49-F238E27FC236}">
              <a16:creationId xmlns:a16="http://schemas.microsoft.com/office/drawing/2014/main" id="{764B4469-A81C-EB95-AB40-3868ED0F8D8B}"/>
            </a:ext>
          </a:extLst>
        </xdr:cNvPr>
        <xdr:cNvSpPr txBox="1"/>
      </xdr:nvSpPr>
      <xdr:spPr>
        <a:xfrm>
          <a:off x="104775" y="361948"/>
          <a:ext cx="10325100" cy="4371977"/>
        </a:xfrm>
        <a:prstGeom prst="rect">
          <a:avLst/>
        </a:prstGeom>
        <a:solidFill>
          <a:schemeClr val="accent6">
            <a:lumMod val="60000"/>
            <a:lumOff val="4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600">
              <a:latin typeface="+mn-lt"/>
            </a:rPr>
            <a:t>Denna excel-mall kan användas för att följa upp klimat- och miljökrav på fordon, arbetsmaskiner och drivmedel i upphandlade avtal för år </a:t>
          </a:r>
          <a:r>
            <a:rPr lang="sv-SE" sz="1600" b="1">
              <a:latin typeface="+mn-lt"/>
            </a:rPr>
            <a:t>2022.</a:t>
          </a:r>
        </a:p>
        <a:p>
          <a:endParaRPr lang="sv-SE" sz="1600">
            <a:latin typeface="+mn-lt"/>
          </a:endParaRPr>
        </a:p>
        <a:p>
          <a:r>
            <a:rPr lang="sv-SE" sz="1600">
              <a:latin typeface="+mn-lt"/>
            </a:rPr>
            <a:t>Uppföljningsmallen är framtagen för att underlätta uppföljning av den typ av standardkrav som finns i BioDriv Östs vägledning</a:t>
          </a:r>
          <a:r>
            <a:rPr lang="sv-SE" sz="1600" i="0">
              <a:latin typeface="+mn-lt"/>
            </a:rPr>
            <a:t>,</a:t>
          </a:r>
          <a:r>
            <a:rPr lang="sv-SE" sz="1600">
              <a:latin typeface="+mn-lt"/>
            </a:rPr>
            <a:t> "</a:t>
          </a:r>
          <a:r>
            <a:rPr lang="sv-SE" sz="1600" i="0">
              <a:latin typeface="+mn-lt"/>
            </a:rPr>
            <a:t>Standardkrav för klimatsmart offentlig upphandling av transporter"</a:t>
          </a:r>
          <a:r>
            <a:rPr lang="sv-SE" sz="1600" i="1">
              <a:latin typeface="+mn-lt"/>
            </a:rPr>
            <a:t>.</a:t>
          </a:r>
          <a:r>
            <a:rPr lang="sv-SE" sz="1600" i="1" baseline="0">
              <a:latin typeface="+mn-lt"/>
            </a:rPr>
            <a:t> </a:t>
          </a:r>
          <a:r>
            <a:rPr lang="sv-SE" sz="1600" i="0" baseline="0">
              <a:latin typeface="+mn-lt"/>
            </a:rPr>
            <a:t>Den finns att ladda ner här: </a:t>
          </a:r>
          <a:r>
            <a:rPr lang="sv-SE" sz="1600">
              <a:latin typeface="+mn-lt"/>
            </a:rPr>
            <a:t>https://biodrivost.se/rapporter/standardkrav-for-klimatsmart-offentlig-upphandling-av-transporter/</a:t>
          </a:r>
        </a:p>
        <a:p>
          <a:endParaRPr lang="sv-SE" sz="1600">
            <a:latin typeface="+mn-lt"/>
          </a:endParaRPr>
        </a:p>
        <a:p>
          <a:r>
            <a:rPr lang="sv-SE" sz="1600">
              <a:latin typeface="+mn-lt"/>
            </a:rPr>
            <a:t>Mallen har </a:t>
          </a:r>
          <a:r>
            <a:rPr lang="sv-SE" sz="1600" b="1">
              <a:latin typeface="+mn-lt"/>
            </a:rPr>
            <a:t>fem flikar</a:t>
          </a:r>
          <a:r>
            <a:rPr lang="sv-SE" sz="1600" b="1" baseline="0">
              <a:latin typeface="+mn-lt"/>
            </a:rPr>
            <a:t> </a:t>
          </a:r>
          <a:r>
            <a:rPr lang="sv-SE" sz="1600" baseline="0">
              <a:latin typeface="+mn-lt"/>
            </a:rPr>
            <a:t>där två är riktade till beställare och tre till leverantörer där flikarna för beställarna är </a:t>
          </a:r>
          <a:r>
            <a:rPr lang="sv-SE" sz="1600" b="1" baseline="0">
              <a:solidFill>
                <a:schemeClr val="accent1"/>
              </a:solidFill>
              <a:latin typeface="+mn-lt"/>
            </a:rPr>
            <a:t>blå</a:t>
          </a:r>
          <a:r>
            <a:rPr lang="sv-SE" sz="1600" baseline="0">
              <a:latin typeface="+mn-lt"/>
            </a:rPr>
            <a:t> och flikarna för leverantörerna är </a:t>
          </a:r>
          <a:r>
            <a:rPr lang="sv-SE" sz="1600" b="1" baseline="0">
              <a:solidFill>
                <a:srgbClr val="FFFF00"/>
              </a:solidFill>
              <a:latin typeface="+mn-lt"/>
            </a:rPr>
            <a:t>gula</a:t>
          </a:r>
          <a:r>
            <a:rPr lang="sv-SE" sz="1600" baseline="0">
              <a:latin typeface="+mn-lt"/>
            </a:rPr>
            <a:t>.</a:t>
          </a:r>
        </a:p>
        <a:p>
          <a:r>
            <a:rPr lang="sv-SE" sz="1600" b="1" i="1" baseline="0">
              <a:solidFill>
                <a:schemeClr val="accent1"/>
              </a:solidFill>
              <a:latin typeface="+mn-lt"/>
            </a:rPr>
            <a:t>Kravställning (beställare)</a:t>
          </a:r>
          <a:r>
            <a:rPr lang="sv-SE" sz="1600" b="1" baseline="0">
              <a:solidFill>
                <a:schemeClr val="accent1"/>
              </a:solidFill>
              <a:latin typeface="+mn-lt"/>
            </a:rPr>
            <a:t>: </a:t>
          </a:r>
          <a:r>
            <a:rPr lang="sv-SE" sz="1600" baseline="0">
              <a:latin typeface="+mn-lt"/>
            </a:rPr>
            <a:t>Här fyller beställaren i de krav som ställts på fordon, arbetsmaskiner och drivmedel i avtalet. </a:t>
          </a:r>
        </a:p>
        <a:p>
          <a:r>
            <a:rPr lang="sv-SE" sz="1600" b="1" i="1" baseline="0">
              <a:solidFill>
                <a:srgbClr val="FFFF00"/>
              </a:solidFill>
              <a:latin typeface="+mn-lt"/>
            </a:rPr>
            <a:t>Fordon (leverantör)</a:t>
          </a:r>
          <a:r>
            <a:rPr lang="sv-SE" sz="1600" b="1" i="0" baseline="0">
              <a:solidFill>
                <a:srgbClr val="FFFF00"/>
              </a:solidFill>
              <a:latin typeface="+mn-lt"/>
            </a:rPr>
            <a:t>: </a:t>
          </a:r>
          <a:r>
            <a:rPr lang="sv-SE" sz="1600" b="0" i="0" baseline="0">
              <a:latin typeface="+mn-lt"/>
            </a:rPr>
            <a:t>Här </a:t>
          </a:r>
          <a:r>
            <a:rPr lang="sv-SE" sz="1600" i="0" baseline="0">
              <a:latin typeface="+mn-lt"/>
            </a:rPr>
            <a:t>fyller leverantören i uppgifter om de fordon som används i avtalet.</a:t>
          </a:r>
          <a:br>
            <a:rPr lang="sv-SE" sz="1600" baseline="0">
              <a:latin typeface="+mn-lt"/>
            </a:rPr>
          </a:br>
          <a:r>
            <a:rPr lang="sv-SE" sz="1600" b="1" i="1" baseline="0">
              <a:solidFill>
                <a:srgbClr val="FFFF00"/>
              </a:solidFill>
              <a:latin typeface="+mn-lt"/>
            </a:rPr>
            <a:t>Arbetsmaskiner (leverantör)</a:t>
          </a:r>
          <a:r>
            <a:rPr lang="sv-SE" sz="1600" b="0" i="0" baseline="0">
              <a:solidFill>
                <a:srgbClr val="FFFF00"/>
              </a:solidFill>
              <a:latin typeface="+mn-lt"/>
            </a:rPr>
            <a:t>: </a:t>
          </a:r>
          <a:r>
            <a:rPr lang="sv-SE" sz="1600" b="0" i="0" baseline="0">
              <a:latin typeface="+mn-lt"/>
            </a:rPr>
            <a:t>Här </a:t>
          </a:r>
          <a:r>
            <a:rPr lang="sv-SE" sz="1600" i="0" baseline="0">
              <a:latin typeface="+mn-lt"/>
            </a:rPr>
            <a:t>fyller leverantören i uppgifter om de arbetsmaskiner som används i avtalet</a:t>
          </a:r>
          <a:r>
            <a:rPr lang="sv-SE" sz="1600" b="0" i="0" baseline="0">
              <a:latin typeface="+mn-lt"/>
            </a:rPr>
            <a:t>. </a:t>
          </a:r>
          <a:r>
            <a:rPr lang="sv-SE" sz="1600" b="0" i="1" baseline="0">
              <a:latin typeface="+mn-lt"/>
            </a:rPr>
            <a:t>Om arbetsmaskiner inte finns med i upphandlingen kan fliken </a:t>
          </a:r>
          <a:r>
            <a:rPr lang="sv-SE" sz="1600" b="1" i="1" baseline="0">
              <a:solidFill>
                <a:srgbClr val="FFFF00"/>
              </a:solidFill>
              <a:latin typeface="+mn-lt"/>
              <a:ea typeface="+mn-ea"/>
              <a:cs typeface="+mn-cs"/>
            </a:rPr>
            <a:t>Arbetsmaskiner (leverantör)</a:t>
          </a:r>
          <a:r>
            <a:rPr lang="sv-SE" sz="1600" b="0" i="1" baseline="0">
              <a:latin typeface="+mn-lt"/>
            </a:rPr>
            <a:t> TAS BORT och raderna 24-40, i fliken </a:t>
          </a:r>
          <a:r>
            <a:rPr lang="sv-SE" sz="1600" b="1" i="1" baseline="0">
              <a:solidFill>
                <a:schemeClr val="accent1"/>
              </a:solidFill>
              <a:latin typeface="+mn-lt"/>
              <a:ea typeface="+mn-ea"/>
              <a:cs typeface="+mn-cs"/>
            </a:rPr>
            <a:t>Uppföljning (beställare)</a:t>
          </a:r>
          <a:r>
            <a:rPr lang="sv-SE" sz="1600" b="0" i="1" baseline="0">
              <a:latin typeface="+mn-lt"/>
            </a:rPr>
            <a:t>, döljas</a:t>
          </a:r>
          <a:r>
            <a:rPr lang="sv-SE" sz="1600" b="0" i="0" baseline="0">
              <a:latin typeface="+mn-lt"/>
            </a:rPr>
            <a:t>.</a:t>
          </a:r>
        </a:p>
        <a:p>
          <a:r>
            <a:rPr lang="sv-SE" sz="1600" b="1" i="1" baseline="0">
              <a:solidFill>
                <a:srgbClr val="FFFF00"/>
              </a:solidFill>
              <a:latin typeface="+mn-lt"/>
            </a:rPr>
            <a:t>Drivmedel (leverantör)</a:t>
          </a:r>
          <a:r>
            <a:rPr lang="sv-SE" sz="1600" b="0" i="0" baseline="0">
              <a:solidFill>
                <a:srgbClr val="FFFF00"/>
              </a:solidFill>
              <a:latin typeface="+mn-lt"/>
            </a:rPr>
            <a:t>: </a:t>
          </a:r>
          <a:r>
            <a:rPr lang="sv-SE" sz="1600" b="0" i="0" baseline="0">
              <a:latin typeface="+mn-lt"/>
            </a:rPr>
            <a:t>Här </a:t>
          </a:r>
          <a:r>
            <a:rPr lang="sv-SE" sz="1600" i="0" baseline="0">
              <a:latin typeface="+mn-lt"/>
            </a:rPr>
            <a:t>fyller leverantören i hur mycket av olika drivmedel som använts i avtalet. </a:t>
          </a:r>
        </a:p>
        <a:p>
          <a:r>
            <a:rPr lang="sv-SE" sz="1600" b="1" i="1" baseline="0">
              <a:solidFill>
                <a:schemeClr val="accent1"/>
              </a:solidFill>
              <a:latin typeface="+mn-lt"/>
            </a:rPr>
            <a:t>Uppföljning (beställare)</a:t>
          </a:r>
          <a:r>
            <a:rPr lang="sv-SE" sz="1600" b="0" i="0" baseline="0">
              <a:solidFill>
                <a:schemeClr val="accent1"/>
              </a:solidFill>
              <a:latin typeface="+mn-lt"/>
            </a:rPr>
            <a:t>: </a:t>
          </a:r>
          <a:r>
            <a:rPr lang="sv-SE" sz="1600" b="0" i="0" baseline="0">
              <a:latin typeface="+mn-lt"/>
            </a:rPr>
            <a:t>Här sammanställs data från samtliga flikar så att beställaren kan kontrollera ifall leverantören lever upp till ställda krav.</a:t>
          </a:r>
          <a:br>
            <a:rPr lang="sv-SE" sz="1600" b="0" i="0" baseline="0">
              <a:latin typeface="+mn-lt"/>
            </a:rPr>
          </a:br>
          <a:endParaRPr lang="sv-SE" sz="1600"/>
        </a:p>
        <a:p>
          <a:r>
            <a:rPr lang="sv-SE" sz="1600"/>
            <a:t>I respektive flik finns instruktioner</a:t>
          </a:r>
          <a:r>
            <a:rPr lang="sv-SE" sz="1600" baseline="0"/>
            <a:t> om vilken information som ska fyllas i samt hur den ska fyllas i. </a:t>
          </a:r>
          <a:endParaRPr lang="sv-SE" sz="1600"/>
        </a:p>
      </xdr:txBody>
    </xdr:sp>
    <xdr:clientData/>
  </xdr:twoCellAnchor>
  <xdr:twoCellAnchor>
    <xdr:from>
      <xdr:col>0</xdr:col>
      <xdr:colOff>101600</xdr:colOff>
      <xdr:row>22</xdr:row>
      <xdr:rowOff>9525</xdr:rowOff>
    </xdr:from>
    <xdr:to>
      <xdr:col>13</xdr:col>
      <xdr:colOff>200025</xdr:colOff>
      <xdr:row>36</xdr:row>
      <xdr:rowOff>114300</xdr:rowOff>
    </xdr:to>
    <xdr:sp macro="" textlink="">
      <xdr:nvSpPr>
        <xdr:cNvPr id="10" name="textruta 9">
          <a:extLst>
            <a:ext uri="{FF2B5EF4-FFF2-40B4-BE49-F238E27FC236}">
              <a16:creationId xmlns:a16="http://schemas.microsoft.com/office/drawing/2014/main" id="{994A9249-FDCF-5921-CCCE-141EE35819BE}"/>
            </a:ext>
          </a:extLst>
        </xdr:cNvPr>
        <xdr:cNvSpPr txBox="1"/>
      </xdr:nvSpPr>
      <xdr:spPr>
        <a:xfrm>
          <a:off x="101600" y="4752975"/>
          <a:ext cx="10328275" cy="2914650"/>
        </a:xfrm>
        <a:prstGeom prst="rect">
          <a:avLst/>
        </a:prstGeom>
        <a:solidFill>
          <a:schemeClr val="accent6">
            <a:lumMod val="60000"/>
            <a:lumOff val="40000"/>
          </a:schemeClr>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2000" b="1"/>
            <a:t>SE TILL ATT LADDA</a:t>
          </a:r>
          <a:r>
            <a:rPr lang="sv-SE" sz="2000" b="1" baseline="0"/>
            <a:t> HEM </a:t>
          </a:r>
          <a:r>
            <a:rPr lang="sv-SE" sz="2000" b="1"/>
            <a:t>UPPDATERAD MALL</a:t>
          </a:r>
          <a:r>
            <a:rPr lang="sv-SE" sz="2000" b="1" baseline="0"/>
            <a:t> VARJE ÅR!</a:t>
          </a:r>
          <a:endParaRPr lang="sv-SE" sz="2000" b="1"/>
        </a:p>
        <a:p>
          <a:r>
            <a:rPr lang="sv-SE" sz="1600"/>
            <a:t>Uppföljning enligt denna mall är avsedd att ske på årlig basis. Uppdatering av mallen</a:t>
          </a:r>
          <a:r>
            <a:rPr lang="sv-SE" sz="1600" baseline="0"/>
            <a:t> </a:t>
          </a:r>
          <a:r>
            <a:rPr lang="sv-SE" sz="1600"/>
            <a:t>sker också</a:t>
          </a:r>
          <a:r>
            <a:rPr lang="sv-SE" sz="1600" baseline="0"/>
            <a:t> </a:t>
          </a:r>
          <a:r>
            <a:rPr lang="sv-SE" sz="1600"/>
            <a:t>årligen av BioDriv Öst, i januari</a:t>
          </a:r>
          <a:r>
            <a:rPr lang="sv-SE" sz="1600" baseline="0"/>
            <a:t> varje år</a:t>
          </a:r>
          <a:r>
            <a:rPr lang="sv-SE" sz="1600"/>
            <a:t>. För att möjliggöra uppföljning för</a:t>
          </a:r>
          <a:r>
            <a:rPr lang="sv-SE" sz="1600" baseline="0"/>
            <a:t> åren 2021-2023 finns separata filer för de åren, </a:t>
          </a:r>
          <a:r>
            <a:rPr lang="sv-SE" sz="1600" b="1" baseline="0"/>
            <a:t>detta är en av de filerna</a:t>
          </a:r>
          <a:r>
            <a:rPr lang="sv-SE" sz="1600" baseline="0"/>
            <a:t>.</a:t>
          </a:r>
          <a:endParaRPr lang="sv-SE" sz="1600"/>
        </a:p>
        <a:p>
          <a:endParaRPr lang="sv-SE" sz="1600"/>
        </a:p>
        <a:p>
          <a:r>
            <a:rPr lang="sv-SE" sz="1600"/>
            <a:t>För att uppföljningen ska bli korrekt och bra behöver därför en ny fil laddas hem från BioDriv Östs hemsida en gång per år. </a:t>
          </a:r>
          <a:br>
            <a:rPr lang="sv-SE" sz="1600"/>
          </a:br>
          <a:r>
            <a:rPr lang="sv-SE" sz="1600"/>
            <a:t>https://biodrivost.se/upphandling/mallar-for-uppfoljning/</a:t>
          </a:r>
        </a:p>
        <a:p>
          <a:endParaRPr lang="sv-SE" sz="1600"/>
        </a:p>
        <a:p>
          <a:r>
            <a:rPr lang="sv-SE" sz="1600"/>
            <a:t>Uppdateringen gäller beräkningsvärden för</a:t>
          </a:r>
          <a:r>
            <a:rPr lang="sv-SE" sz="1600" baseline="0"/>
            <a:t> </a:t>
          </a:r>
          <a:r>
            <a:rPr lang="sv-SE" sz="1600"/>
            <a:t>samtliga drivmedelsalternativ.</a:t>
          </a:r>
          <a:r>
            <a:rPr lang="sv-SE" sz="1600" baseline="0"/>
            <a:t> Detta görs för att olika drivmedelsprodukter ofta förändras från år till år vad gäller exempelvis grad av </a:t>
          </a:r>
          <a:r>
            <a:rPr lang="sv-SE" sz="1600"/>
            <a:t>inblandning av förnybara drivmedel till följd av reduktionsplikten (bensin och diesel),</a:t>
          </a:r>
          <a:r>
            <a:rPr lang="sv-SE" sz="1600" baseline="0"/>
            <a:t> förändrad </a:t>
          </a:r>
          <a:r>
            <a:rPr lang="sv-SE" sz="1600"/>
            <a:t>råvarubas för olika</a:t>
          </a:r>
          <a:r>
            <a:rPr lang="sv-SE" sz="1600" baseline="0"/>
            <a:t> biodrivmedelsprodukter samt ändringar i </a:t>
          </a:r>
          <a:r>
            <a:rPr lang="sv-SE" sz="1600"/>
            <a:t>elmixen.</a:t>
          </a:r>
        </a:p>
      </xdr:txBody>
    </xdr:sp>
    <xdr:clientData/>
  </xdr:twoCellAnchor>
  <xdr:twoCellAnchor>
    <xdr:from>
      <xdr:col>1</xdr:col>
      <xdr:colOff>69850</xdr:colOff>
      <xdr:row>36</xdr:row>
      <xdr:rowOff>158750</xdr:rowOff>
    </xdr:from>
    <xdr:to>
      <xdr:col>13</xdr:col>
      <xdr:colOff>57150</xdr:colOff>
      <xdr:row>53</xdr:row>
      <xdr:rowOff>165100</xdr:rowOff>
    </xdr:to>
    <xdr:sp macro="" textlink="">
      <xdr:nvSpPr>
        <xdr:cNvPr id="11" name="textruta 10">
          <a:extLst>
            <a:ext uri="{FF2B5EF4-FFF2-40B4-BE49-F238E27FC236}">
              <a16:creationId xmlns:a16="http://schemas.microsoft.com/office/drawing/2014/main" id="{3A6BABC1-104F-2E51-C213-F6DA9CAF3C0E}"/>
            </a:ext>
          </a:extLst>
        </xdr:cNvPr>
        <xdr:cNvSpPr txBox="1"/>
      </xdr:nvSpPr>
      <xdr:spPr>
        <a:xfrm>
          <a:off x="174625" y="7712075"/>
          <a:ext cx="10112375" cy="34067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600" b="1"/>
            <a:t>Tips till beställaren, för överblick över drivmedelsanvändning i flera avtal: </a:t>
          </a:r>
        </a:p>
        <a:p>
          <a:r>
            <a:rPr lang="sv-SE" sz="1400"/>
            <a:t>BioDriv Öst har tagit fram en till</a:t>
          </a:r>
          <a:r>
            <a:rPr lang="sv-SE" sz="1400" baseline="0"/>
            <a:t> sammanställningsmall, som kan användas för </a:t>
          </a:r>
          <a:r>
            <a:rPr lang="sv-SE" sz="1400"/>
            <a:t>att få en överblick av drivmedelsanvändningen</a:t>
          </a:r>
          <a:r>
            <a:rPr lang="sv-SE" sz="1400" baseline="0"/>
            <a:t> </a:t>
          </a:r>
          <a:r>
            <a:rPr lang="sv-SE" sz="1400"/>
            <a:t>i flera olika avtal. Den finns att ladda ner här: https://biodrivost.se/upphandling/mallar-for-uppfoljning/</a:t>
          </a:r>
        </a:p>
        <a:p>
          <a:endParaRPr lang="sv-SE" sz="1400"/>
        </a:p>
        <a:p>
          <a:r>
            <a:rPr lang="sv-SE" sz="1400"/>
            <a:t>För att mata in data om drivmedelsanvänding</a:t>
          </a:r>
          <a:r>
            <a:rPr lang="sv-SE" sz="1400" baseline="0"/>
            <a:t> i det aktuella </a:t>
          </a:r>
          <a:r>
            <a:rPr lang="sv-SE" sz="1400"/>
            <a:t>avtalet</a:t>
          </a:r>
          <a:r>
            <a:rPr lang="sv-SE" sz="1400" baseline="0"/>
            <a:t> till sammanställningsmallen, gör då så här: </a:t>
          </a:r>
        </a:p>
        <a:p>
          <a:endParaRPr lang="sv-SE" sz="1400" baseline="0"/>
        </a:p>
        <a:p>
          <a:r>
            <a:rPr lang="sv-SE" sz="1400" baseline="0"/>
            <a:t>1. Öppna sammanställningsmallen</a:t>
          </a:r>
        </a:p>
        <a:p>
          <a:r>
            <a:rPr lang="sv-SE" sz="1400" baseline="0"/>
            <a:t>2. Öppna uppföljningsmallen för det aktuella avtalet</a:t>
          </a:r>
        </a:p>
        <a:p>
          <a:r>
            <a:rPr lang="sv-SE" sz="1400" baseline="0"/>
            <a:t>3. Klicka på fliken </a:t>
          </a:r>
          <a:r>
            <a:rPr lang="sv-SE" sz="1400" i="1" baseline="0"/>
            <a:t>Uppföljning (beställare)</a:t>
          </a:r>
          <a:r>
            <a:rPr lang="sv-SE" sz="1400" baseline="0"/>
            <a:t> i uppföljningsmallen</a:t>
          </a:r>
        </a:p>
        <a:p>
          <a:r>
            <a:rPr lang="sv-SE" sz="1400"/>
            <a:t>4.</a:t>
          </a:r>
          <a:r>
            <a:rPr lang="sv-SE" sz="1400" baseline="0"/>
            <a:t> Markera cellerna C46 till C53 och kopiera cellerna (högerklicka och välj "Kopiera")</a:t>
          </a:r>
          <a:endParaRPr lang="sv-SE" sz="1400"/>
        </a:p>
        <a:p>
          <a:r>
            <a:rPr lang="sv-SE" sz="1400"/>
            <a:t>5.</a:t>
          </a:r>
          <a:r>
            <a:rPr lang="sv-SE" sz="1400" baseline="0"/>
            <a:t> Klistra in i kolumn B på följande sätt: </a:t>
          </a:r>
        </a:p>
        <a:p>
          <a:r>
            <a:rPr lang="sv-SE" sz="1400" baseline="0"/>
            <a:t>	- Högerklicka på cellen</a:t>
          </a:r>
        </a:p>
        <a:p>
          <a:r>
            <a:rPr lang="sv-SE" sz="1400" baseline="0"/>
            <a:t>	- Välj "Klistra in special"</a:t>
          </a:r>
        </a:p>
        <a:p>
          <a:r>
            <a:rPr lang="sv-SE" sz="1400" baseline="0"/>
            <a:t>	- Klicka i "värden" och "transponera"</a:t>
          </a:r>
        </a:p>
        <a:p>
          <a:r>
            <a:rPr lang="sv-SE" sz="1400" baseline="0"/>
            <a:t>	- Klicka på OK</a:t>
          </a:r>
        </a:p>
        <a:p>
          <a:endParaRPr lang="sv-SE" sz="1200"/>
        </a:p>
      </xdr:txBody>
    </xdr:sp>
    <xdr:clientData/>
  </xdr:twoCellAnchor>
  <xdr:twoCellAnchor>
    <xdr:from>
      <xdr:col>1</xdr:col>
      <xdr:colOff>69850</xdr:colOff>
      <xdr:row>36</xdr:row>
      <xdr:rowOff>158750</xdr:rowOff>
    </xdr:from>
    <xdr:to>
      <xdr:col>13</xdr:col>
      <xdr:colOff>57149</xdr:colOff>
      <xdr:row>63</xdr:row>
      <xdr:rowOff>95251</xdr:rowOff>
    </xdr:to>
    <xdr:sp macro="" textlink="">
      <xdr:nvSpPr>
        <xdr:cNvPr id="5" name="textruta 4">
          <a:extLst>
            <a:ext uri="{FF2B5EF4-FFF2-40B4-BE49-F238E27FC236}">
              <a16:creationId xmlns:a16="http://schemas.microsoft.com/office/drawing/2014/main" id="{142BC112-811C-4DCD-AB2D-18267B31260B}"/>
            </a:ext>
          </a:extLst>
        </xdr:cNvPr>
        <xdr:cNvSpPr txBox="1"/>
      </xdr:nvSpPr>
      <xdr:spPr>
        <a:xfrm>
          <a:off x="174625" y="7712075"/>
          <a:ext cx="10112374" cy="533717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600" b="1"/>
            <a:t>Tips till beställaren, för överblick över drivmedelsanvändning i flera avtal: </a:t>
          </a:r>
        </a:p>
        <a:p>
          <a:r>
            <a:rPr lang="sv-SE" sz="1400"/>
            <a:t>BioDriv Öst har tagit fram en till</a:t>
          </a:r>
          <a:r>
            <a:rPr lang="sv-SE" sz="1400" baseline="0"/>
            <a:t> sammanställningsmall, som kan användas för </a:t>
          </a:r>
          <a:r>
            <a:rPr lang="sv-SE" sz="1400"/>
            <a:t>att få en överblick av drivmedelsanvändningen</a:t>
          </a:r>
          <a:r>
            <a:rPr lang="sv-SE" sz="1400" baseline="0"/>
            <a:t> </a:t>
          </a:r>
          <a:r>
            <a:rPr lang="sv-SE" sz="1400"/>
            <a:t>i flera olika avtal. Den finns att ladda ner här: https://biodrivost.se/upphandling/mallar-for-uppfoljning/</a:t>
          </a:r>
        </a:p>
        <a:p>
          <a:endParaRPr lang="sv-SE" sz="1400"/>
        </a:p>
        <a:p>
          <a:r>
            <a:rPr lang="sv-SE" sz="1400"/>
            <a:t>För att mata in data om drivmedelsanvänding</a:t>
          </a:r>
          <a:r>
            <a:rPr lang="sv-SE" sz="1400" baseline="0"/>
            <a:t> i det aktuella </a:t>
          </a:r>
          <a:r>
            <a:rPr lang="sv-SE" sz="1400"/>
            <a:t>avtalet</a:t>
          </a:r>
          <a:r>
            <a:rPr lang="sv-SE" sz="1400" baseline="0"/>
            <a:t> till sammanställningsmallen, gör då så här: </a:t>
          </a:r>
        </a:p>
        <a:p>
          <a:endParaRPr lang="sv-SE" sz="1400" baseline="0"/>
        </a:p>
        <a:p>
          <a:r>
            <a:rPr lang="sv-SE" sz="1400" baseline="0"/>
            <a:t>1. Öppna sammanställningsmallen</a:t>
          </a:r>
        </a:p>
        <a:p>
          <a:r>
            <a:rPr lang="sv-SE" sz="1400" baseline="0"/>
            <a:t>2. Öppna uppföljningsmallen för det aktuella avtalet</a:t>
          </a:r>
        </a:p>
        <a:p>
          <a:r>
            <a:rPr lang="sv-SE" sz="1400" baseline="0"/>
            <a:t>3. Klicka på fliken </a:t>
          </a:r>
          <a:r>
            <a:rPr lang="sv-SE" sz="1400" b="1" i="1" baseline="0">
              <a:solidFill>
                <a:schemeClr val="accent1"/>
              </a:solidFill>
              <a:latin typeface="+mn-lt"/>
              <a:ea typeface="+mn-ea"/>
              <a:cs typeface="+mn-cs"/>
            </a:rPr>
            <a:t>Uppföljning (beställare) </a:t>
          </a:r>
          <a:r>
            <a:rPr lang="sv-SE" sz="1400" baseline="0"/>
            <a:t>i uppföljningsmallen</a:t>
          </a:r>
        </a:p>
        <a:p>
          <a:r>
            <a:rPr lang="sv-SE" sz="1400"/>
            <a:t>4.</a:t>
          </a:r>
          <a:r>
            <a:rPr lang="sv-SE" sz="1400" baseline="0"/>
            <a:t> Markera cellerna C46 till C52 och kopiera cellerna (högerklicka och välj "Kopiera")</a:t>
          </a:r>
          <a:endParaRPr lang="sv-SE" sz="1400"/>
        </a:p>
        <a:p>
          <a:pPr marL="0" marR="0" lvl="0" indent="0" defTabSz="914400" eaLnBrk="1" fontAlgn="auto" latinLnBrk="0" hangingPunct="1">
            <a:lnSpc>
              <a:spcPct val="100000"/>
            </a:lnSpc>
            <a:spcBef>
              <a:spcPts val="0"/>
            </a:spcBef>
            <a:spcAft>
              <a:spcPts val="0"/>
            </a:spcAft>
            <a:buClrTx/>
            <a:buSzTx/>
            <a:buFontTx/>
            <a:buNone/>
            <a:tabLst/>
            <a:defRPr/>
          </a:pPr>
          <a:r>
            <a:rPr lang="sv-SE" sz="1400"/>
            <a:t>5.</a:t>
          </a:r>
          <a:r>
            <a:rPr lang="sv-SE" sz="1400" baseline="0"/>
            <a:t> Gå till sammanställningsmallen och gå in i fliken </a:t>
          </a:r>
          <a:r>
            <a:rPr lang="sv-SE" sz="1400" i="1" baseline="0">
              <a:solidFill>
                <a:schemeClr val="dk1"/>
              </a:solidFill>
              <a:latin typeface="+mn-lt"/>
              <a:ea typeface="+mn-ea"/>
              <a:cs typeface="+mn-cs"/>
            </a:rPr>
            <a:t>Sammanställning drivmedel &amp; CO2. </a:t>
          </a:r>
          <a:r>
            <a:rPr lang="sv-SE" sz="1400" i="0" baseline="0">
              <a:solidFill>
                <a:schemeClr val="dk1"/>
              </a:solidFill>
              <a:latin typeface="+mn-lt"/>
              <a:ea typeface="+mn-ea"/>
              <a:cs typeface="+mn-cs"/>
            </a:rPr>
            <a:t>Namnge upphandlingen på första tomma rad i kolumn A.</a:t>
          </a:r>
          <a:endParaRPr lang="sv-SE" sz="1400" i="1" baseline="0">
            <a:solidFill>
              <a:schemeClr val="dk1"/>
            </a:solidFill>
            <a:latin typeface="+mn-lt"/>
            <a:ea typeface="+mn-ea"/>
            <a:cs typeface="+mn-cs"/>
          </a:endParaRPr>
        </a:p>
        <a:p>
          <a:r>
            <a:rPr lang="sv-SE" sz="1400" baseline="0"/>
            <a:t>6. Klistra in i kolumn B i fliken </a:t>
          </a:r>
          <a:r>
            <a:rPr lang="sv-SE" sz="1400" i="1" baseline="0"/>
            <a:t>Sammanställning drivmedel &amp; CO2 </a:t>
          </a:r>
          <a:r>
            <a:rPr lang="sv-SE" sz="1400" i="0" baseline="0"/>
            <a:t>i sammanställningsmallen </a:t>
          </a:r>
          <a:r>
            <a:rPr lang="sv-SE" sz="1400" baseline="0"/>
            <a:t>på följande sätt: </a:t>
          </a:r>
        </a:p>
        <a:p>
          <a:r>
            <a:rPr lang="sv-SE" sz="1400" baseline="0"/>
            <a:t>	- Högerklicka på cellen i kolumn B som motsvarar den nyss namngivna upphandlingen i kolumn A. (Exempelvis: A2 = 	  Matavfallsinsamling, högerklicka då i B2.)</a:t>
          </a:r>
        </a:p>
        <a:p>
          <a:r>
            <a:rPr lang="sv-SE" sz="1400" baseline="0"/>
            <a:t>	- Välj "Klistra in special"</a:t>
          </a:r>
        </a:p>
        <a:p>
          <a:r>
            <a:rPr lang="sv-SE" sz="1400" baseline="0"/>
            <a:t>	- Klicka i "värden" och "transponera"</a:t>
          </a:r>
        </a:p>
        <a:p>
          <a:r>
            <a:rPr lang="sv-SE" sz="1400" baseline="0"/>
            <a:t>	- Klicka på OK</a:t>
          </a:r>
        </a:p>
        <a:p>
          <a:r>
            <a:rPr lang="sv-SE" sz="1400" baseline="0"/>
            <a:t>7. För att överföra klimatpåverkan: markera cellen D53 i fliken </a:t>
          </a:r>
          <a:r>
            <a:rPr lang="sv-SE" sz="1400" b="1" i="1" baseline="0">
              <a:solidFill>
                <a:schemeClr val="accent1"/>
              </a:solidFill>
              <a:latin typeface="+mn-lt"/>
              <a:ea typeface="+mn-ea"/>
              <a:cs typeface="+mn-cs"/>
            </a:rPr>
            <a:t>Uppföljning (beställare)</a:t>
          </a:r>
          <a:r>
            <a:rPr lang="sv-SE" sz="1100" b="1" i="1" baseline="0">
              <a:solidFill>
                <a:schemeClr val="dk1"/>
              </a:solidFill>
              <a:effectLst/>
              <a:latin typeface="+mn-lt"/>
              <a:ea typeface="+mn-ea"/>
              <a:cs typeface="+mn-cs"/>
            </a:rPr>
            <a:t>  </a:t>
          </a:r>
          <a:r>
            <a:rPr lang="sv-SE" sz="1400" baseline="0">
              <a:solidFill>
                <a:schemeClr val="dk1"/>
              </a:solidFill>
              <a:latin typeface="+mn-lt"/>
              <a:ea typeface="+mn-ea"/>
              <a:cs typeface="+mn-cs"/>
            </a:rPr>
            <a:t>i den här filen </a:t>
          </a:r>
          <a:r>
            <a:rPr lang="sv-SE" sz="1400" baseline="0"/>
            <a:t>och kopiera (högerklicka och väl "Kopiera")</a:t>
          </a:r>
        </a:p>
        <a:p>
          <a:pPr marL="0" marR="0" lvl="0" indent="0" defTabSz="914400" eaLnBrk="1" fontAlgn="auto" latinLnBrk="0" hangingPunct="1">
            <a:lnSpc>
              <a:spcPct val="100000"/>
            </a:lnSpc>
            <a:spcBef>
              <a:spcPts val="0"/>
            </a:spcBef>
            <a:spcAft>
              <a:spcPts val="0"/>
            </a:spcAft>
            <a:buClrTx/>
            <a:buSzTx/>
            <a:buFontTx/>
            <a:buNone/>
            <a:tabLst/>
            <a:defRPr/>
          </a:pPr>
          <a:r>
            <a:rPr lang="sv-SE" sz="1400" baseline="0"/>
            <a:t>8.  Gå till sammanställningsmallen och fliken </a:t>
          </a:r>
          <a:r>
            <a:rPr lang="sv-SE" sz="1400" i="1" baseline="0">
              <a:solidFill>
                <a:schemeClr val="dk1"/>
              </a:solidFill>
              <a:latin typeface="+mn-lt"/>
              <a:ea typeface="+mn-ea"/>
              <a:cs typeface="+mn-cs"/>
            </a:rPr>
            <a:t>Sammanställning drivmedel &amp; CO2. </a:t>
          </a:r>
          <a:r>
            <a:rPr lang="sv-SE" sz="1400" baseline="0"/>
            <a:t>Högerklicka på cellen i kolumn I på samma rad som föregående och välj "Klistra in värden" (symbolen med 123 på) så att endast värden överförs. (I exemplet med Matavfallsinsamling sker detta i cell I2.)</a:t>
          </a:r>
        </a:p>
      </xdr:txBody>
    </xdr:sp>
    <xdr:clientData/>
  </xdr:twoCellAnchor>
  <xdr:twoCellAnchor editAs="oneCell">
    <xdr:from>
      <xdr:col>15</xdr:col>
      <xdr:colOff>0</xdr:colOff>
      <xdr:row>16</xdr:row>
      <xdr:rowOff>0</xdr:rowOff>
    </xdr:from>
    <xdr:to>
      <xdr:col>15</xdr:col>
      <xdr:colOff>304800</xdr:colOff>
      <xdr:row>17</xdr:row>
      <xdr:rowOff>66675</xdr:rowOff>
    </xdr:to>
    <xdr:sp macro="" textlink="">
      <xdr:nvSpPr>
        <xdr:cNvPr id="6145" name="AutoShape 1">
          <a:extLst>
            <a:ext uri="{FF2B5EF4-FFF2-40B4-BE49-F238E27FC236}">
              <a16:creationId xmlns:a16="http://schemas.microsoft.com/office/drawing/2014/main" id="{3A2636D5-39C5-2CCF-7B96-FB45ED37A3CB}"/>
            </a:ext>
          </a:extLst>
        </xdr:cNvPr>
        <xdr:cNvSpPr>
          <a:spLocks noChangeAspect="1" noChangeArrowheads="1"/>
        </xdr:cNvSpPr>
      </xdr:nvSpPr>
      <xdr:spPr bwMode="auto">
        <a:xfrm>
          <a:off x="13992225" y="346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14</xdr:col>
      <xdr:colOff>3400425</xdr:colOff>
      <xdr:row>16</xdr:row>
      <xdr:rowOff>0</xdr:rowOff>
    </xdr:from>
    <xdr:to>
      <xdr:col>17</xdr:col>
      <xdr:colOff>733425</xdr:colOff>
      <xdr:row>20</xdr:row>
      <xdr:rowOff>9525</xdr:rowOff>
    </xdr:to>
    <xdr:sp macro="" textlink="">
      <xdr:nvSpPr>
        <xdr:cNvPr id="6" name="textruta 5">
          <a:extLst>
            <a:ext uri="{FF2B5EF4-FFF2-40B4-BE49-F238E27FC236}">
              <a16:creationId xmlns:a16="http://schemas.microsoft.com/office/drawing/2014/main" id="{5E4FE881-1C41-0595-834A-A67335DD6F32}"/>
            </a:ext>
            <a:ext uri="{147F2762-F138-4A5C-976F-8EAC2B608ADB}">
              <a16:predDERef xmlns:a16="http://schemas.microsoft.com/office/drawing/2014/main" pred="{3A2636D5-39C5-2CCF-7B96-FB45ED37A3CB}"/>
            </a:ext>
          </a:extLst>
        </xdr:cNvPr>
        <xdr:cNvSpPr txBox="1"/>
      </xdr:nvSpPr>
      <xdr:spPr>
        <a:xfrm>
          <a:off x="13973175" y="3467100"/>
          <a:ext cx="2428875" cy="885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Uppdatering 2025-11-10:</a:t>
          </a:r>
        </a:p>
        <a:p>
          <a:r>
            <a:rPr lang="sv-SE" sz="1100"/>
            <a:t>- Justerad klimatberäkning för el</a:t>
          </a:r>
        </a:p>
        <a:p>
          <a:r>
            <a:rPr lang="sv-SE" sz="1100"/>
            <a:t>- Justerad instruktion om överföring</a:t>
          </a:r>
          <a:r>
            <a:rPr lang="sv-SE" sz="1100" baseline="0"/>
            <a:t> till sammanställningsmallen</a:t>
          </a:r>
          <a:endParaRPr lang="sv-SE"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82550</xdr:colOff>
      <xdr:row>11</xdr:row>
      <xdr:rowOff>0</xdr:rowOff>
    </xdr:from>
    <xdr:to>
      <xdr:col>16</xdr:col>
      <xdr:colOff>485775</xdr:colOff>
      <xdr:row>40</xdr:row>
      <xdr:rowOff>161925</xdr:rowOff>
    </xdr:to>
    <xdr:sp macro="" textlink="">
      <xdr:nvSpPr>
        <xdr:cNvPr id="3" name="textruta 2">
          <a:extLst>
            <a:ext uri="{FF2B5EF4-FFF2-40B4-BE49-F238E27FC236}">
              <a16:creationId xmlns:a16="http://schemas.microsoft.com/office/drawing/2014/main" id="{360036A6-7963-48DA-99F5-50027087CBE1}"/>
            </a:ext>
          </a:extLst>
        </xdr:cNvPr>
        <xdr:cNvSpPr txBox="1"/>
      </xdr:nvSpPr>
      <xdr:spPr>
        <a:xfrm>
          <a:off x="6378575" y="3076575"/>
          <a:ext cx="7775575" cy="5991225"/>
        </a:xfrm>
        <a:prstGeom prst="rect">
          <a:avLst/>
        </a:prstGeom>
        <a:solidFill>
          <a:schemeClr val="accent6">
            <a:lumMod val="60000"/>
            <a:lumOff val="4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600" b="1">
              <a:latin typeface="+mn-lt"/>
            </a:rPr>
            <a:t>INSTRUKTIONER</a:t>
          </a:r>
        </a:p>
        <a:p>
          <a:r>
            <a:rPr lang="sv-SE" sz="1200">
              <a:latin typeface="+mn-lt"/>
            </a:rPr>
            <a:t>Beställaren fyller i de krav</a:t>
          </a:r>
          <a:r>
            <a:rPr lang="sv-SE" sz="1200" baseline="0">
              <a:latin typeface="+mn-lt"/>
            </a:rPr>
            <a:t> som ställts i upphandlingen i </a:t>
          </a:r>
          <a:r>
            <a:rPr lang="sv-SE" sz="1200">
              <a:latin typeface="+mn-lt"/>
            </a:rPr>
            <a:t>de </a:t>
          </a:r>
          <a:r>
            <a:rPr lang="sv-SE" sz="1200" b="1">
              <a:latin typeface="+mn-lt"/>
            </a:rPr>
            <a:t>orangea cellerna</a:t>
          </a:r>
          <a:r>
            <a:rPr lang="sv-SE" sz="1200">
              <a:latin typeface="+mn-lt"/>
            </a:rPr>
            <a:t>. </a:t>
          </a:r>
        </a:p>
        <a:p>
          <a:endParaRPr lang="sv-SE" sz="1200">
            <a:latin typeface="+mn-lt"/>
          </a:endParaRPr>
        </a:p>
        <a:p>
          <a:r>
            <a:rPr lang="sv-SE" sz="1200">
              <a:latin typeface="+mn-lt"/>
            </a:rPr>
            <a:t>Observera att mallen är utformad för att kunna följa upp en stor mängd olika krav</a:t>
          </a:r>
          <a:r>
            <a:rPr lang="sv-SE" sz="1200" baseline="0">
              <a:latin typeface="+mn-lt"/>
            </a:rPr>
            <a:t> på olika typer av fordonskategorier och årtal. Ofta tillämpas dock inte samtliga dessa krav. Fyll endast i de krav för de fordonskategorier och årtal som ställts i upphandlingen och lämna övriga celler tomma. </a:t>
          </a:r>
          <a:endParaRPr lang="sv-SE" sz="1200">
            <a:latin typeface="+mn-lt"/>
          </a:endParaRPr>
        </a:p>
        <a:p>
          <a:endParaRPr lang="sv-SE" sz="1200">
            <a:latin typeface="+mn-lt"/>
          </a:endParaRPr>
        </a:p>
        <a:p>
          <a:r>
            <a:rPr lang="sv-SE" sz="1200" b="1" u="none">
              <a:latin typeface="+mn-lt"/>
            </a:rPr>
            <a:t>Fordon</a:t>
          </a:r>
        </a:p>
        <a:p>
          <a:r>
            <a:rPr lang="sv-SE" sz="1200">
              <a:latin typeface="+mn-lt"/>
            </a:rPr>
            <a:t>Eventuella</a:t>
          </a:r>
          <a:r>
            <a:rPr lang="sv-SE" sz="1200" baseline="0">
              <a:latin typeface="+mn-lt"/>
            </a:rPr>
            <a:t> krav på </a:t>
          </a:r>
          <a:r>
            <a:rPr lang="sv-SE" sz="1200" b="1" baseline="0">
              <a:latin typeface="+mn-lt"/>
            </a:rPr>
            <a:t>Euroklass</a:t>
          </a:r>
          <a:r>
            <a:rPr lang="sv-SE" sz="1200" baseline="0">
              <a:latin typeface="+mn-lt"/>
            </a:rPr>
            <a:t> fylls i genom att välja i rull-listan i cellerna C5 till C11. </a:t>
          </a:r>
        </a:p>
        <a:p>
          <a:pPr marL="0" marR="0" lvl="0" indent="0" defTabSz="914400" eaLnBrk="1" fontAlgn="auto" latinLnBrk="0" hangingPunct="1">
            <a:lnSpc>
              <a:spcPct val="100000"/>
            </a:lnSpc>
            <a:spcBef>
              <a:spcPts val="0"/>
            </a:spcBef>
            <a:spcAft>
              <a:spcPts val="0"/>
            </a:spcAft>
            <a:buClrTx/>
            <a:buSzTx/>
            <a:buFontTx/>
            <a:buNone/>
            <a:tabLst/>
            <a:defRPr/>
          </a:pPr>
          <a:r>
            <a:rPr lang="sv-SE" sz="1200" baseline="0">
              <a:latin typeface="+mn-lt"/>
            </a:rPr>
            <a:t>Eventuella krav på </a:t>
          </a:r>
          <a:r>
            <a:rPr lang="sv-SE" sz="1200" b="1">
              <a:latin typeface="+mn-lt"/>
            </a:rPr>
            <a:t>utsläppsvärden</a:t>
          </a:r>
          <a:r>
            <a:rPr lang="sv-SE" sz="1200">
              <a:latin typeface="+mn-lt"/>
            </a:rPr>
            <a:t> i gram</a:t>
          </a:r>
          <a:r>
            <a:rPr lang="sv-SE" sz="1200" baseline="0">
              <a:latin typeface="+mn-lt"/>
            </a:rPr>
            <a:t> </a:t>
          </a:r>
          <a:r>
            <a:rPr lang="sv-SE" sz="1200">
              <a:latin typeface="+mn-lt"/>
            </a:rPr>
            <a:t>CO2/km skrivs in i cellerna i kolumn</a:t>
          </a:r>
          <a:r>
            <a:rPr lang="sv-SE" sz="1200" baseline="0">
              <a:latin typeface="+mn-lt"/>
            </a:rPr>
            <a:t> </a:t>
          </a:r>
          <a:r>
            <a:rPr lang="sv-SE" sz="1200">
              <a:latin typeface="+mn-lt"/>
            </a:rPr>
            <a:t>D-H och rad 5</a:t>
          </a:r>
          <a:r>
            <a:rPr lang="sv-SE" sz="1200" baseline="0">
              <a:latin typeface="+mn-lt"/>
            </a:rPr>
            <a:t>-</a:t>
          </a:r>
          <a:r>
            <a:rPr lang="sv-SE" sz="1200">
              <a:latin typeface="+mn-lt"/>
            </a:rPr>
            <a:t>8.</a:t>
          </a:r>
          <a:br>
            <a:rPr lang="sv-SE" sz="1200">
              <a:latin typeface="+mn-lt"/>
            </a:rPr>
          </a:br>
          <a:r>
            <a:rPr lang="sv-SE" sz="1200">
              <a:latin typeface="+mn-lt"/>
            </a:rPr>
            <a:t>Eventuella krav på </a:t>
          </a:r>
          <a:r>
            <a:rPr lang="sv-SE" sz="1200" b="1">
              <a:latin typeface="+mn-lt"/>
            </a:rPr>
            <a:t>andel el-,</a:t>
          </a:r>
          <a:r>
            <a:rPr lang="sv-SE" sz="1200" b="1" baseline="0">
              <a:latin typeface="+mn-lt"/>
            </a:rPr>
            <a:t> biogas- och vätgasfordon </a:t>
          </a:r>
          <a:r>
            <a:rPr lang="sv-SE" sz="1200" baseline="0">
              <a:latin typeface="+mn-lt"/>
            </a:rPr>
            <a:t>eller </a:t>
          </a:r>
          <a:r>
            <a:rPr lang="sv-SE" sz="1200" b="1" baseline="0">
              <a:latin typeface="+mn-lt"/>
            </a:rPr>
            <a:t>andel el- och vätgasfordon </a:t>
          </a:r>
          <a:r>
            <a:rPr lang="sv-SE" sz="1200" b="0" baseline="0">
              <a:latin typeface="+mn-lt"/>
            </a:rPr>
            <a:t>skrivs i cellerna i kolumn J respektive L. </a:t>
          </a:r>
          <a:r>
            <a:rPr lang="sv-SE" sz="1200" i="1" baseline="0">
              <a:latin typeface="+mn-lt"/>
            </a:rPr>
            <a:t>Notera att dessa cellerna för andel är inställda på att ange procent, så skriv endast talet, t.ex. om du skriver "20" kommer det automatisk att visa "20%".</a:t>
          </a:r>
          <a:endParaRPr lang="sv-SE" sz="1200" i="1">
            <a:latin typeface="+mn-lt"/>
          </a:endParaRPr>
        </a:p>
        <a:p>
          <a:endParaRPr lang="sv-SE" sz="1200" b="1">
            <a:latin typeface="+mn-lt"/>
          </a:endParaRPr>
        </a:p>
        <a:p>
          <a:r>
            <a:rPr lang="sv-SE" sz="1200" b="1">
              <a:latin typeface="+mn-lt"/>
            </a:rPr>
            <a:t>Arbetsmaskiner</a:t>
          </a:r>
        </a:p>
        <a:p>
          <a:r>
            <a:rPr lang="sv-SE" sz="1200">
              <a:latin typeface="+mn-lt"/>
            </a:rPr>
            <a:t>Eventuella</a:t>
          </a:r>
          <a:r>
            <a:rPr lang="sv-SE" sz="1200" baseline="0">
              <a:latin typeface="+mn-lt"/>
            </a:rPr>
            <a:t> krav på </a:t>
          </a:r>
          <a:r>
            <a:rPr lang="sv-SE" sz="1200" b="1" baseline="0">
              <a:latin typeface="+mn-lt"/>
            </a:rPr>
            <a:t>stegklass </a:t>
          </a:r>
          <a:r>
            <a:rPr lang="sv-SE" sz="1200" baseline="0">
              <a:latin typeface="+mn-lt"/>
            </a:rPr>
            <a:t>fylls igenom at välja i rull-listan i cell C23. </a:t>
          </a:r>
        </a:p>
        <a:p>
          <a:r>
            <a:rPr lang="sv-SE" sz="1200" baseline="0">
              <a:latin typeface="+mn-lt"/>
            </a:rPr>
            <a:t>Eventuella krav på </a:t>
          </a:r>
          <a:r>
            <a:rPr lang="sv-SE" sz="1200" b="1" baseline="0">
              <a:latin typeface="+mn-lt"/>
            </a:rPr>
            <a:t>ålder </a:t>
          </a:r>
          <a:r>
            <a:rPr lang="sv-SE" sz="1200" b="0" baseline="0">
              <a:latin typeface="+mn-lt"/>
            </a:rPr>
            <a:t>skrivs in i cell C24. </a:t>
          </a:r>
        </a:p>
        <a:p>
          <a:pPr marL="0" marR="0" lvl="0" indent="0" defTabSz="914400" eaLnBrk="1" fontAlgn="auto" latinLnBrk="0" hangingPunct="1">
            <a:lnSpc>
              <a:spcPct val="100000"/>
            </a:lnSpc>
            <a:spcBef>
              <a:spcPts val="0"/>
            </a:spcBef>
            <a:spcAft>
              <a:spcPts val="0"/>
            </a:spcAft>
            <a:buClrTx/>
            <a:buSzTx/>
            <a:buFontTx/>
            <a:buNone/>
            <a:tabLst/>
            <a:defRPr/>
          </a:pPr>
          <a:r>
            <a:rPr lang="sv-SE" sz="1200" b="0" baseline="0">
              <a:latin typeface="+mn-lt"/>
            </a:rPr>
            <a:t>Ange ifall krav på </a:t>
          </a:r>
          <a:r>
            <a:rPr lang="sv-SE" sz="1200" b="1">
              <a:latin typeface="+mn-lt"/>
            </a:rPr>
            <a:t>miljöanpassad</a:t>
          </a:r>
          <a:r>
            <a:rPr lang="sv-SE" sz="1200" b="1" baseline="0">
              <a:latin typeface="+mn-lt"/>
            </a:rPr>
            <a:t> hydraulvätska </a:t>
          </a:r>
          <a:r>
            <a:rPr lang="sv-SE" sz="1200" baseline="0">
              <a:latin typeface="+mn-lt"/>
            </a:rPr>
            <a:t>ställts genom att välja "Ja" eller "Nej" i rull-listan i cell C25.</a:t>
          </a:r>
          <a:endParaRPr lang="sv-SE" sz="1200">
            <a:latin typeface="+mn-lt"/>
          </a:endParaRPr>
        </a:p>
        <a:p>
          <a:pPr marL="0" marR="0" lvl="0" indent="0" defTabSz="914400" eaLnBrk="1" fontAlgn="auto" latinLnBrk="0" hangingPunct="1">
            <a:lnSpc>
              <a:spcPct val="100000"/>
            </a:lnSpc>
            <a:spcBef>
              <a:spcPts val="0"/>
            </a:spcBef>
            <a:spcAft>
              <a:spcPts val="0"/>
            </a:spcAft>
            <a:buClrTx/>
            <a:buSzTx/>
            <a:buFontTx/>
            <a:buNone/>
            <a:tabLst/>
            <a:defRPr/>
          </a:pPr>
          <a:r>
            <a:rPr lang="sv-SE" sz="1200">
              <a:latin typeface="+mn-lt"/>
            </a:rPr>
            <a:t>Eventuella krav på en viss </a:t>
          </a:r>
          <a:r>
            <a:rPr lang="sv-SE" sz="1200" b="1">
              <a:latin typeface="+mn-lt"/>
            </a:rPr>
            <a:t>andel eller antal el-,</a:t>
          </a:r>
          <a:r>
            <a:rPr lang="sv-SE" sz="1200" b="1" baseline="0">
              <a:latin typeface="+mn-lt"/>
            </a:rPr>
            <a:t> biogas- och vätgasfordon </a:t>
          </a:r>
          <a:r>
            <a:rPr lang="sv-SE" sz="1200" baseline="0">
              <a:latin typeface="+mn-lt"/>
            </a:rPr>
            <a:t>i avtalet skrivs in i cellerna </a:t>
          </a:r>
          <a:r>
            <a:rPr lang="sv-SE" sz="1200">
              <a:latin typeface="+mn-lt"/>
            </a:rPr>
            <a:t>G24 eller G25. </a:t>
          </a:r>
          <a:r>
            <a:rPr lang="sv-SE" sz="1200" i="1" baseline="0">
              <a:latin typeface="+mn-lt"/>
            </a:rPr>
            <a:t>Notera att G24 är inställd på att ange procent, så skriv endast talet, t.ex. om du skriver "20" kommer det automatisk att visa "20%". I G25 skriver du antalet.</a:t>
          </a:r>
          <a:endParaRPr lang="sv-SE" sz="1200" i="1">
            <a:latin typeface="+mn-lt"/>
          </a:endParaRPr>
        </a:p>
        <a:p>
          <a:endParaRPr lang="sv-SE" sz="1200">
            <a:latin typeface="+mn-lt"/>
          </a:endParaRPr>
        </a:p>
        <a:p>
          <a:r>
            <a:rPr lang="sv-SE" sz="1200">
              <a:latin typeface="+mn-lt"/>
            </a:rPr>
            <a:t>Om det ställts </a:t>
          </a:r>
          <a:r>
            <a:rPr lang="sv-SE" sz="1200" b="1">
              <a:latin typeface="+mn-lt"/>
            </a:rPr>
            <a:t>särskilda ålderskrav på arbetsmaskiner som drivs med el för arbetsuppgiften, men som framförs med annat drivmedel </a:t>
          </a:r>
          <a:r>
            <a:rPr lang="sv-SE" sz="1200">
              <a:latin typeface="+mn-lt"/>
            </a:rPr>
            <a:t>eller </a:t>
          </a:r>
          <a:r>
            <a:rPr lang="sv-SE" sz="1200" b="1">
              <a:latin typeface="+mn-lt"/>
            </a:rPr>
            <a:t>arbetsmaskiner med uppgraderade motorer </a:t>
          </a:r>
          <a:r>
            <a:rPr lang="sv-SE" sz="1200">
              <a:latin typeface="+mn-lt"/>
            </a:rPr>
            <a:t>kan leverantören redovisa det i fliken </a:t>
          </a:r>
          <a:r>
            <a:rPr lang="sv-SE" sz="1200" i="1">
              <a:latin typeface="+mn-lt"/>
            </a:rPr>
            <a:t>Arbetsmaskiner (leverantör)</a:t>
          </a:r>
          <a:r>
            <a:rPr lang="sv-SE" sz="1200" i="0">
              <a:latin typeface="+mn-lt"/>
            </a:rPr>
            <a:t>,</a:t>
          </a:r>
          <a:r>
            <a:rPr lang="sv-SE" sz="1200" i="0" baseline="0">
              <a:latin typeface="+mn-lt"/>
            </a:rPr>
            <a:t> genom att skriva en kommentar i </a:t>
          </a:r>
          <a:r>
            <a:rPr lang="sv-SE" sz="1200">
              <a:latin typeface="+mn-lt"/>
            </a:rPr>
            <a:t>kolumn M.</a:t>
          </a:r>
          <a:r>
            <a:rPr lang="sv-SE" sz="1200" baseline="0">
              <a:latin typeface="+mn-lt"/>
            </a:rPr>
            <a:t> </a:t>
          </a:r>
          <a:r>
            <a:rPr lang="sv-SE" sz="1200">
              <a:latin typeface="+mn-lt"/>
            </a:rPr>
            <a:t>För</a:t>
          </a:r>
          <a:r>
            <a:rPr lang="sv-SE" sz="1200" baseline="0">
              <a:latin typeface="+mn-lt"/>
            </a:rPr>
            <a:t> de maskiner som leverantören lämnar sådana kommentarer får </a:t>
          </a:r>
          <a:r>
            <a:rPr lang="sv-SE" sz="1200">
              <a:latin typeface="+mn-lt"/>
            </a:rPr>
            <a:t>beställaren bortse från den automatiska kontrollen</a:t>
          </a:r>
          <a:r>
            <a:rPr lang="sv-SE" sz="1200" baseline="0">
              <a:latin typeface="+mn-lt"/>
            </a:rPr>
            <a:t> i kolumn L och själv kontrollera ifall de särskilda ålderskraven i dessa fall är uppfyllda. Ett följdfel blir då också att det visas fel antal i cell C38 i fliken </a:t>
          </a:r>
          <a:r>
            <a:rPr lang="sv-SE" sz="1200" i="1" baseline="0">
              <a:latin typeface="+mn-lt"/>
            </a:rPr>
            <a:t>Uppföljning - beställare.</a:t>
          </a:r>
        </a:p>
        <a:p>
          <a:endParaRPr lang="sv-SE" sz="1200">
            <a:latin typeface="+mn-lt"/>
          </a:endParaRPr>
        </a:p>
        <a:p>
          <a:r>
            <a:rPr lang="sv-SE" sz="1200" b="1">
              <a:latin typeface="+mn-lt"/>
            </a:rPr>
            <a:t>Drivmedel</a:t>
          </a:r>
        </a:p>
        <a:p>
          <a:pPr marL="0" marR="0" lvl="0" indent="0" defTabSz="914400" eaLnBrk="1" fontAlgn="auto" latinLnBrk="0" hangingPunct="1">
            <a:lnSpc>
              <a:spcPct val="100000"/>
            </a:lnSpc>
            <a:spcBef>
              <a:spcPts val="0"/>
            </a:spcBef>
            <a:spcAft>
              <a:spcPts val="0"/>
            </a:spcAft>
            <a:buClrTx/>
            <a:buSzTx/>
            <a:buFontTx/>
            <a:buNone/>
            <a:tabLst/>
            <a:defRPr/>
          </a:pPr>
          <a:r>
            <a:rPr lang="sv-SE" sz="1200"/>
            <a:t>Eventuella</a:t>
          </a:r>
          <a:r>
            <a:rPr lang="sv-SE" sz="1200" baseline="0"/>
            <a:t> krav på </a:t>
          </a:r>
          <a:r>
            <a:rPr lang="sv-SE" sz="1200" b="1" baseline="0"/>
            <a:t>andel förnybart drivmedel </a:t>
          </a:r>
          <a:r>
            <a:rPr lang="sv-SE" sz="1200" b="0" baseline="0"/>
            <a:t>skrivs in i cell C32. </a:t>
          </a:r>
          <a:r>
            <a:rPr lang="sv-SE" sz="1200" i="1" baseline="0">
              <a:latin typeface="+mn-lt"/>
            </a:rPr>
            <a:t>Notera att denna cell är inställd på att ange procent, så skriv endast talet, t.ex. om du skriver "20" kommer det automatisk att visa "20%".</a:t>
          </a:r>
          <a:endParaRPr lang="sv-SE" sz="1200" i="1">
            <a:latin typeface="+mn-lt"/>
          </a:endParaRPr>
        </a:p>
        <a:p>
          <a:endParaRPr lang="sv-SE" sz="1200" baseline="0"/>
        </a:p>
        <a:p>
          <a:endParaRPr lang="sv-SE" sz="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119062</xdr:colOff>
      <xdr:row>33</xdr:row>
      <xdr:rowOff>42068</xdr:rowOff>
    </xdr:from>
    <xdr:to>
      <xdr:col>11</xdr:col>
      <xdr:colOff>933450</xdr:colOff>
      <xdr:row>57</xdr:row>
      <xdr:rowOff>28575</xdr:rowOff>
    </xdr:to>
    <xdr:sp macro="" textlink="">
      <xdr:nvSpPr>
        <xdr:cNvPr id="2" name="textruta 1">
          <a:extLst>
            <a:ext uri="{FF2B5EF4-FFF2-40B4-BE49-F238E27FC236}">
              <a16:creationId xmlns:a16="http://schemas.microsoft.com/office/drawing/2014/main" id="{3A26BC04-7D71-37C1-2609-8F430679963E}"/>
            </a:ext>
          </a:extLst>
        </xdr:cNvPr>
        <xdr:cNvSpPr txBox="1"/>
      </xdr:nvSpPr>
      <xdr:spPr>
        <a:xfrm>
          <a:off x="8443912" y="8709818"/>
          <a:ext cx="4662488" cy="4787107"/>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sv-SE" sz="1600" b="1">
              <a:latin typeface="+mn-lt"/>
            </a:rPr>
            <a:t>Begreppsförklaring</a:t>
          </a:r>
        </a:p>
        <a:p>
          <a:pPr algn="ctr"/>
          <a:endParaRPr lang="sv-SE" sz="1600" b="1">
            <a:latin typeface="+mn-lt"/>
          </a:endParaRPr>
        </a:p>
        <a:p>
          <a:pPr algn="l"/>
          <a:r>
            <a:rPr lang="sv-SE" sz="1200" b="1">
              <a:latin typeface="+mn-lt"/>
            </a:rPr>
            <a:t>Specialfordon</a:t>
          </a:r>
          <a:r>
            <a:rPr lang="sv-SE" sz="1200">
              <a:latin typeface="+mn-lt"/>
            </a:rPr>
            <a:t> – vägfordon som anpassats för speciella ändamål, t.ex. rullstolstaxi, utryckningsfordon och liknande. Ska inte blandas ihop med arbetsmaskiner. Eventuella arbetsmaskiner som används i avtalet redovisas i separat flik.</a:t>
          </a:r>
        </a:p>
        <a:p>
          <a:pPr algn="l"/>
          <a:br>
            <a:rPr lang="sv-SE" sz="1200">
              <a:latin typeface="+mn-lt"/>
            </a:rPr>
          </a:br>
          <a:r>
            <a:rPr lang="sv-SE" sz="1200" b="1">
              <a:latin typeface="+mn-lt"/>
            </a:rPr>
            <a:t>Skattegrundande utsläppsvärde [g CO2/km - blandad körning] </a:t>
          </a:r>
          <a:r>
            <a:rPr lang="sv-SE" sz="1200">
              <a:latin typeface="+mn-lt"/>
            </a:rPr>
            <a:t>– Med skattegrundande utsläppsvärde menas det utsläppsvärde i g CO2/km för blandad körning som finns angivet i Vägtrafikregistret för det aktuella fordonet. I vissa fall förekommer det att fordon har utsläppsvärden angivna både utifrån testcykeln NEDC respektive WLTP. I dessa fall är det skattegrundande utsläppsvärdet det värde som är högst av de två värdena. Euroklass – Anger vilka krav på utsläpp av luftföroreningar ett fordon klassat för. Euroklass för lätta fordon skrivs med arabiska siffror (1-6) och euroklass för tunga fordon skrivs med romerska siffror (I-VI).</a:t>
          </a:r>
        </a:p>
        <a:p>
          <a:pPr algn="l"/>
          <a:endParaRPr lang="sv-SE" sz="1200">
            <a:latin typeface="+mn-lt"/>
          </a:endParaRPr>
        </a:p>
        <a:p>
          <a:pPr marL="0" marR="0" lvl="0" indent="0" algn="l" defTabSz="914400" eaLnBrk="1" fontAlgn="auto" latinLnBrk="0" hangingPunct="1">
            <a:lnSpc>
              <a:spcPct val="100000"/>
            </a:lnSpc>
            <a:spcBef>
              <a:spcPts val="0"/>
            </a:spcBef>
            <a:spcAft>
              <a:spcPts val="0"/>
            </a:spcAft>
            <a:buClrTx/>
            <a:buSzTx/>
            <a:buFontTx/>
            <a:buNone/>
            <a:tabLst/>
            <a:defRPr/>
          </a:pPr>
          <a:r>
            <a:rPr lang="sv-SE" sz="1200" b="1">
              <a:latin typeface="+mn-lt"/>
            </a:rPr>
            <a:t>Euroklass</a:t>
          </a:r>
          <a:r>
            <a:rPr lang="sv-SE" sz="1200">
              <a:latin typeface="+mn-lt"/>
            </a:rPr>
            <a:t> – definierar utsläppsvärden för fordon. Lätta fordon har arabiska siffror (2-6) och tunga fordon har romerska siffror (II-VI).</a:t>
          </a:r>
        </a:p>
        <a:p>
          <a:pPr algn="l"/>
          <a:endParaRPr lang="sv-SE" sz="1200">
            <a:latin typeface="+mn-lt"/>
          </a:endParaRPr>
        </a:p>
        <a:p>
          <a:pPr marL="0" marR="0" lvl="0" indent="0" algn="l" defTabSz="914400" eaLnBrk="1" fontAlgn="auto" latinLnBrk="0" hangingPunct="1">
            <a:lnSpc>
              <a:spcPct val="100000"/>
            </a:lnSpc>
            <a:spcBef>
              <a:spcPts val="0"/>
            </a:spcBef>
            <a:spcAft>
              <a:spcPts val="0"/>
            </a:spcAft>
            <a:buClrTx/>
            <a:buSzTx/>
            <a:buFontTx/>
            <a:buNone/>
            <a:tabLst/>
            <a:defRPr/>
          </a:pPr>
          <a:r>
            <a:rPr lang="sv-SE" sz="1200" b="1" baseline="0">
              <a:latin typeface="+mn-lt"/>
            </a:rPr>
            <a:t>"N/A" </a:t>
          </a:r>
          <a:r>
            <a:rPr lang="sv-SE" sz="1200">
              <a:latin typeface="+mn-lt"/>
            </a:rPr>
            <a:t>– </a:t>
          </a:r>
          <a:r>
            <a:rPr lang="sv-SE" sz="1200" baseline="0">
              <a:latin typeface="+mn-lt"/>
            </a:rPr>
            <a:t>betyder att inga krav har ställts i avtalet för den aktuella kategorin. </a:t>
          </a:r>
          <a:r>
            <a:rPr lang="sv-SE" sz="1200" baseline="0">
              <a:solidFill>
                <a:schemeClr val="dk1"/>
              </a:solidFill>
              <a:effectLst/>
              <a:latin typeface="+mn-lt"/>
              <a:ea typeface="+mn-ea"/>
              <a:cs typeface="+mn-cs"/>
            </a:rPr>
            <a:t>Om det står "Euroklass saknas" eller "Utsläppsvärde saknas" har inte Euroklass (kolumn E) respektive CO2-utsläpp (kolumn F) fyllts i.</a:t>
          </a:r>
          <a:endParaRPr lang="sv-SE" sz="1200">
            <a:effectLst/>
          </a:endParaRPr>
        </a:p>
      </xdr:txBody>
    </xdr:sp>
    <xdr:clientData/>
  </xdr:twoCellAnchor>
  <xdr:twoCellAnchor>
    <xdr:from>
      <xdr:col>1</xdr:col>
      <xdr:colOff>0</xdr:colOff>
      <xdr:row>11</xdr:row>
      <xdr:rowOff>190500</xdr:rowOff>
    </xdr:from>
    <xdr:to>
      <xdr:col>10</xdr:col>
      <xdr:colOff>600075</xdr:colOff>
      <xdr:row>23</xdr:row>
      <xdr:rowOff>28575</xdr:rowOff>
    </xdr:to>
    <xdr:sp macro="" textlink="">
      <xdr:nvSpPr>
        <xdr:cNvPr id="5" name="textruta 4">
          <a:hlinkClick xmlns:r="http://schemas.openxmlformats.org/officeDocument/2006/relationships" r:id="rId1"/>
          <a:extLst>
            <a:ext uri="{FF2B5EF4-FFF2-40B4-BE49-F238E27FC236}">
              <a16:creationId xmlns:a16="http://schemas.microsoft.com/office/drawing/2014/main" id="{8849125B-5D82-415D-9D30-99FBF05B5136}"/>
            </a:ext>
          </a:extLst>
        </xdr:cNvPr>
        <xdr:cNvSpPr txBox="1"/>
      </xdr:nvSpPr>
      <xdr:spPr>
        <a:xfrm>
          <a:off x="190500" y="3067050"/>
          <a:ext cx="11334750" cy="2057400"/>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sv-SE" sz="1600" b="1"/>
            <a:t>Hur</a:t>
          </a:r>
          <a:r>
            <a:rPr lang="sv-SE" sz="1600" b="1" baseline="0"/>
            <a:t> hittar jag</a:t>
          </a:r>
          <a:r>
            <a:rPr lang="sv-SE" sz="1600" b="1"/>
            <a:t> fordonsuppgifter?</a:t>
          </a:r>
          <a:endParaRPr lang="sv-SE" sz="1100" b="1"/>
        </a:p>
        <a:p>
          <a:pPr marL="0" marR="0" lvl="0" indent="0" algn="l" defTabSz="914400" eaLnBrk="1" fontAlgn="auto" latinLnBrk="0" hangingPunct="1">
            <a:lnSpc>
              <a:spcPct val="100000"/>
            </a:lnSpc>
            <a:spcBef>
              <a:spcPts val="0"/>
            </a:spcBef>
            <a:spcAft>
              <a:spcPts val="0"/>
            </a:spcAft>
            <a:buClrTx/>
            <a:buSzTx/>
            <a:buFontTx/>
            <a:buNone/>
            <a:tabLst/>
            <a:defRPr/>
          </a:pPr>
          <a:r>
            <a:rPr lang="sv-SE" sz="1200" baseline="0"/>
            <a:t>Alla fordonsuppgifter som ska fyllas i nedan finns att söka fram via registeringsnumret på </a:t>
          </a:r>
          <a:r>
            <a:rPr lang="sv-SE" sz="1200"/>
            <a:t>Transportstyrelsens hemsida: </a:t>
          </a:r>
          <a:r>
            <a:rPr lang="sv-SE" sz="1200" u="sng">
              <a:solidFill>
                <a:schemeClr val="accent1"/>
              </a:solidFill>
            </a:rPr>
            <a:t>https://fordon-fu-regnr.transportstyrelsen.se/</a:t>
          </a:r>
          <a:endParaRPr lang="sv-SE" sz="1200"/>
        </a:p>
        <a:p>
          <a:pPr marL="0" marR="0" lvl="0" indent="0" algn="l" defTabSz="914400" eaLnBrk="1" fontAlgn="auto" latinLnBrk="0" hangingPunct="1">
            <a:lnSpc>
              <a:spcPct val="100000"/>
            </a:lnSpc>
            <a:spcBef>
              <a:spcPts val="0"/>
            </a:spcBef>
            <a:spcAft>
              <a:spcPts val="0"/>
            </a:spcAft>
            <a:buClrTx/>
            <a:buSzTx/>
            <a:buFontTx/>
            <a:buNone/>
            <a:tabLst/>
            <a:defRPr/>
          </a:pPr>
          <a:r>
            <a:rPr lang="sv-SE" sz="1200"/>
            <a:t>Uppgifterna</a:t>
          </a:r>
          <a:r>
            <a:rPr lang="sv-SE" sz="1200" baseline="0"/>
            <a:t> som ska fyllas i går där att hitta under respektive rubrik (se skärmklipp till höger):</a:t>
          </a:r>
        </a:p>
        <a:p>
          <a:pPr marL="0" marR="0" lvl="0" indent="0" algn="l" defTabSz="914400" eaLnBrk="1" fontAlgn="auto" latinLnBrk="0" hangingPunct="1">
            <a:lnSpc>
              <a:spcPct val="100000"/>
            </a:lnSpc>
            <a:spcBef>
              <a:spcPts val="0"/>
            </a:spcBef>
            <a:spcAft>
              <a:spcPts val="0"/>
            </a:spcAft>
            <a:buClrTx/>
            <a:buSzTx/>
            <a:buFontTx/>
            <a:buNone/>
            <a:tabLst/>
            <a:defRPr/>
          </a:pPr>
          <a:r>
            <a:rPr lang="sv-SE" sz="1200" b="1" baseline="0"/>
            <a:t>Fordonsslag: </a:t>
          </a:r>
          <a:r>
            <a:rPr lang="sv-SE" sz="1200" b="0" baseline="0"/>
            <a:t>Sammanfattning</a:t>
          </a:r>
        </a:p>
        <a:p>
          <a:pPr marL="0" marR="0" lvl="0" indent="0" algn="l" defTabSz="914400" eaLnBrk="1" fontAlgn="auto" latinLnBrk="0" hangingPunct="1">
            <a:lnSpc>
              <a:spcPct val="100000"/>
            </a:lnSpc>
            <a:spcBef>
              <a:spcPts val="0"/>
            </a:spcBef>
            <a:spcAft>
              <a:spcPts val="0"/>
            </a:spcAft>
            <a:buClrTx/>
            <a:buSzTx/>
            <a:buFontTx/>
            <a:buNone/>
            <a:tabLst/>
            <a:defRPr/>
          </a:pPr>
          <a:r>
            <a:rPr lang="sv-SE" sz="1200" b="1" baseline="0"/>
            <a:t>Drivmedel: </a:t>
          </a:r>
          <a:r>
            <a:rPr lang="sv-SE" sz="1200" b="0" baseline="0"/>
            <a:t>Tekniska data &gt; Motor och miljö</a:t>
          </a:r>
          <a:br>
            <a:rPr lang="sv-SE" sz="1200" b="0" baseline="0"/>
          </a:br>
          <a:r>
            <a:rPr lang="sv-SE" sz="1200" b="1" baseline="0"/>
            <a:t>Euroklass</a:t>
          </a:r>
          <a:r>
            <a:rPr lang="sv-SE" sz="1200" b="0" baseline="0"/>
            <a:t>: Tekniska data &gt; Motor och miljö</a:t>
          </a:r>
          <a:br>
            <a:rPr lang="sv-SE" sz="1200" b="0" baseline="0"/>
          </a:br>
          <a:r>
            <a:rPr lang="sv-SE" sz="1200" b="0" i="1" baseline="0"/>
            <a:t>Elfordon har en egen euroklass, kallad el, som motsvarar den senaste Euroklassen.</a:t>
          </a:r>
          <a:endParaRPr lang="sv-SE" sz="1200" b="1"/>
        </a:p>
        <a:p>
          <a:pPr algn="l"/>
          <a:r>
            <a:rPr lang="sv-SE" sz="1200" b="1"/>
            <a:t>Skattegrundande utsläppsvärde:</a:t>
          </a:r>
          <a:r>
            <a:rPr lang="sv-SE" sz="1200" b="1" baseline="0"/>
            <a:t> </a:t>
          </a:r>
          <a:r>
            <a:rPr lang="sv-SE" sz="1200" b="0" baseline="0"/>
            <a:t>Tekniska data &gt; Motor och miljö &gt; Koldioxidutsläpp, CO2 &gt; Blandad körning </a:t>
          </a:r>
          <a:br>
            <a:rPr lang="sv-SE" sz="1200" b="0" baseline="0"/>
          </a:br>
          <a:r>
            <a:rPr lang="sv-SE" sz="1200" i="1">
              <a:solidFill>
                <a:schemeClr val="dk1"/>
              </a:solidFill>
              <a:effectLst/>
              <a:latin typeface="+mn-lt"/>
              <a:ea typeface="+mn-ea"/>
              <a:cs typeface="+mn-cs"/>
            </a:rPr>
            <a:t>I vissa fall förekommer det att fordon har utsläppsvärden angivna både utifrån testcykeln NEDC respektive WLTP. I dessa fall är det skattegrundande utsläppsvärdet det värde som är högst av de två värdena. Elfordon har inget utsläppsvärde</a:t>
          </a:r>
          <a:r>
            <a:rPr lang="sv-SE" sz="1200" i="1" baseline="0">
              <a:solidFill>
                <a:schemeClr val="dk1"/>
              </a:solidFill>
              <a:effectLst/>
              <a:latin typeface="+mn-lt"/>
              <a:ea typeface="+mn-ea"/>
              <a:cs typeface="+mn-cs"/>
            </a:rPr>
            <a:t> och det blir därför automatiskt 0 i kolumn F vid val av el som drivmedel.</a:t>
          </a:r>
          <a:endParaRPr lang="sv-SE" sz="1200" b="0" i="1" baseline="0"/>
        </a:p>
      </xdr:txBody>
    </xdr:sp>
    <xdr:clientData/>
  </xdr:twoCellAnchor>
  <xdr:twoCellAnchor editAs="oneCell">
    <xdr:from>
      <xdr:col>10</xdr:col>
      <xdr:colOff>619125</xdr:colOff>
      <xdr:row>12</xdr:row>
      <xdr:rowOff>38100</xdr:rowOff>
    </xdr:from>
    <xdr:to>
      <xdr:col>13</xdr:col>
      <xdr:colOff>19377</xdr:colOff>
      <xdr:row>23</xdr:row>
      <xdr:rowOff>323181</xdr:rowOff>
    </xdr:to>
    <xdr:pic>
      <xdr:nvPicPr>
        <xdr:cNvPr id="6" name="Bildobjekt 5">
          <a:extLst>
            <a:ext uri="{FF2B5EF4-FFF2-40B4-BE49-F238E27FC236}">
              <a16:creationId xmlns:a16="http://schemas.microsoft.com/office/drawing/2014/main" id="{7F4542C7-792A-46C4-B74E-D90060D11C44}"/>
            </a:ext>
            <a:ext uri="{147F2762-F138-4A5C-976F-8EAC2B608ADB}">
              <a16:predDERef xmlns:a16="http://schemas.microsoft.com/office/drawing/2014/main" pred="{8849125B-5D82-415D-9D30-99FBF05B513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544300" y="3114675"/>
          <a:ext cx="2657802" cy="2304381"/>
        </a:xfrm>
        <a:prstGeom prst="rect">
          <a:avLst/>
        </a:prstGeom>
      </xdr:spPr>
    </xdr:pic>
    <xdr:clientData/>
  </xdr:twoCellAnchor>
  <xdr:twoCellAnchor>
    <xdr:from>
      <xdr:col>8</xdr:col>
      <xdr:colOff>115886</xdr:colOff>
      <xdr:row>23</xdr:row>
      <xdr:rowOff>304800</xdr:rowOff>
    </xdr:from>
    <xdr:to>
      <xdr:col>12</xdr:col>
      <xdr:colOff>250031</xdr:colOff>
      <xdr:row>32</xdr:row>
      <xdr:rowOff>83343</xdr:rowOff>
    </xdr:to>
    <xdr:sp macro="" textlink="">
      <xdr:nvSpPr>
        <xdr:cNvPr id="4" name="textruta 3">
          <a:extLst>
            <a:ext uri="{FF2B5EF4-FFF2-40B4-BE49-F238E27FC236}">
              <a16:creationId xmlns:a16="http://schemas.microsoft.com/office/drawing/2014/main" id="{005E603D-AD2C-4EA3-B541-0982001B4392}"/>
            </a:ext>
          </a:extLst>
        </xdr:cNvPr>
        <xdr:cNvSpPr txBox="1"/>
      </xdr:nvSpPr>
      <xdr:spPr>
        <a:xfrm>
          <a:off x="8440736" y="5934075"/>
          <a:ext cx="5153820" cy="2616993"/>
        </a:xfrm>
        <a:prstGeom prst="rect">
          <a:avLst/>
        </a:prstGeom>
        <a:solidFill>
          <a:schemeClr val="accent6">
            <a:lumMod val="60000"/>
            <a:lumOff val="40000"/>
          </a:schemeClr>
        </a:solidFill>
        <a:ln w="57150"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sv-SE" sz="1800" b="1">
              <a:latin typeface="+mn-lt"/>
            </a:rPr>
            <a:t>INSTRUKTIONER</a:t>
          </a:r>
          <a:endParaRPr lang="sv-SE" sz="1600" b="1">
            <a:latin typeface="+mn-lt"/>
          </a:endParaRPr>
        </a:p>
        <a:p>
          <a:pPr algn="l"/>
          <a:r>
            <a:rPr lang="sv-SE" sz="1400">
              <a:latin typeface="+mn-lt"/>
            </a:rPr>
            <a:t>Leverantören fyller i uppgifter om de fordon</a:t>
          </a:r>
          <a:r>
            <a:rPr lang="sv-SE" sz="1400" baseline="0">
              <a:latin typeface="+mn-lt"/>
            </a:rPr>
            <a:t> </a:t>
          </a:r>
          <a:r>
            <a:rPr lang="sv-SE" sz="1400">
              <a:latin typeface="+mn-lt"/>
            </a:rPr>
            <a:t>som används inom avtalet på följande sätt:</a:t>
          </a:r>
        </a:p>
        <a:p>
          <a:pPr algn="l"/>
          <a:endParaRPr lang="sv-SE" sz="1400">
            <a:latin typeface="+mn-lt"/>
          </a:endParaRPr>
        </a:p>
        <a:p>
          <a:pPr marL="0" marR="0" lvl="0" indent="0" algn="l" defTabSz="914400" eaLnBrk="1" fontAlgn="auto" latinLnBrk="0" hangingPunct="1">
            <a:lnSpc>
              <a:spcPct val="100000"/>
            </a:lnSpc>
            <a:spcBef>
              <a:spcPts val="0"/>
            </a:spcBef>
            <a:spcAft>
              <a:spcPts val="0"/>
            </a:spcAft>
            <a:buClrTx/>
            <a:buSzTx/>
            <a:buFontTx/>
            <a:buNone/>
            <a:tabLst/>
            <a:defRPr/>
          </a:pPr>
          <a:r>
            <a:rPr lang="sv-SE" sz="1400">
              <a:latin typeface="+mn-lt"/>
            </a:rPr>
            <a:t>Uppgifter om fordonen som används i avtalet fylls</a:t>
          </a:r>
          <a:r>
            <a:rPr lang="sv-SE" sz="1400" baseline="0">
              <a:latin typeface="+mn-lt"/>
            </a:rPr>
            <a:t> i </a:t>
          </a:r>
          <a:r>
            <a:rPr lang="sv-SE" sz="1400">
              <a:latin typeface="+mn-lt"/>
            </a:rPr>
            <a:t>i de</a:t>
          </a:r>
          <a:r>
            <a:rPr lang="sv-SE" sz="1400" b="0">
              <a:latin typeface="+mn-lt"/>
            </a:rPr>
            <a:t> gula och blå</a:t>
          </a:r>
          <a:r>
            <a:rPr lang="sv-SE" sz="1400">
              <a:latin typeface="+mn-lt"/>
            </a:rPr>
            <a:t> cellerna.</a:t>
          </a:r>
          <a:r>
            <a:rPr lang="sv-SE" sz="1400" baseline="0">
              <a:latin typeface="+mn-lt"/>
            </a:rPr>
            <a:t> I de gula cellerna skrivs text och i de blå cellerna väljs något av alternativen i rull-listan. </a:t>
          </a:r>
          <a:endParaRPr lang="sv-SE" sz="1400">
            <a:latin typeface="+mn-lt"/>
          </a:endParaRPr>
        </a:p>
        <a:p>
          <a:pPr marL="0" marR="0" lvl="0" indent="0" algn="l" defTabSz="914400" eaLnBrk="1" fontAlgn="auto" latinLnBrk="0" hangingPunct="1">
            <a:lnSpc>
              <a:spcPct val="100000"/>
            </a:lnSpc>
            <a:spcBef>
              <a:spcPts val="0"/>
            </a:spcBef>
            <a:spcAft>
              <a:spcPts val="0"/>
            </a:spcAft>
            <a:buClrTx/>
            <a:buSzTx/>
            <a:buFontTx/>
            <a:buNone/>
            <a:tabLst/>
            <a:defRPr/>
          </a:pPr>
          <a:br>
            <a:rPr lang="sv-SE" sz="1400" baseline="0">
              <a:latin typeface="+mn-lt"/>
            </a:rPr>
          </a:br>
          <a:r>
            <a:rPr lang="sv-SE" sz="1400">
              <a:latin typeface="+mn-lt"/>
            </a:rPr>
            <a:t>För att se ifall</a:t>
          </a:r>
          <a:r>
            <a:rPr lang="sv-SE" sz="1400" baseline="0">
              <a:latin typeface="+mn-lt"/>
            </a:rPr>
            <a:t> </a:t>
          </a:r>
          <a:r>
            <a:rPr lang="sv-SE" sz="1400">
              <a:latin typeface="+mn-lt"/>
            </a:rPr>
            <a:t>fordonen</a:t>
          </a:r>
          <a:r>
            <a:rPr lang="sv-SE" sz="1400" baseline="0">
              <a:latin typeface="+mn-lt"/>
            </a:rPr>
            <a:t> som används i avtalet uppfyller ställda krav - se fliken </a:t>
          </a:r>
          <a:r>
            <a:rPr lang="sv-SE" sz="1400" i="1">
              <a:latin typeface="+mn-lt"/>
            </a:rPr>
            <a:t>Uppföljning (beställare)</a:t>
          </a:r>
          <a:r>
            <a:rPr lang="sv-SE" sz="1400" i="0" baseline="0">
              <a:latin typeface="+mn-lt"/>
            </a:rPr>
            <a:t> under rubriken UPPFÖLJNING KRAV PÅ FORDON</a:t>
          </a:r>
        </a:p>
        <a:p>
          <a:pPr algn="ctr"/>
          <a:endParaRPr lang="sv-SE" sz="1200" baseline="0">
            <a:latin typeface="+mn-lt"/>
          </a:endParaRPr>
        </a:p>
        <a:p>
          <a:endParaRPr lang="sv-SE" sz="1200" baseline="0">
            <a:latin typeface="+mn-l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161924</xdr:colOff>
      <xdr:row>8</xdr:row>
      <xdr:rowOff>819149</xdr:rowOff>
    </xdr:from>
    <xdr:to>
      <xdr:col>14</xdr:col>
      <xdr:colOff>2886074</xdr:colOff>
      <xdr:row>33</xdr:row>
      <xdr:rowOff>180975</xdr:rowOff>
    </xdr:to>
    <xdr:sp macro="" textlink="">
      <xdr:nvSpPr>
        <xdr:cNvPr id="2" name="textruta 1">
          <a:extLst>
            <a:ext uri="{FF2B5EF4-FFF2-40B4-BE49-F238E27FC236}">
              <a16:creationId xmlns:a16="http://schemas.microsoft.com/office/drawing/2014/main" id="{47C91CC7-0F2B-7742-213E-B5281E149926}"/>
            </a:ext>
          </a:extLst>
        </xdr:cNvPr>
        <xdr:cNvSpPr txBox="1"/>
      </xdr:nvSpPr>
      <xdr:spPr>
        <a:xfrm>
          <a:off x="16954499" y="5686424"/>
          <a:ext cx="3495675" cy="5753101"/>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sv-SE" sz="1600" b="1">
              <a:latin typeface="+mn-lt"/>
            </a:rPr>
            <a:t>Begreppsförklaring</a:t>
          </a:r>
        </a:p>
        <a:p>
          <a:pPr algn="ctr"/>
          <a:endParaRPr lang="sv-SE" sz="1600" b="1">
            <a:latin typeface="+mn-lt"/>
          </a:endParaRPr>
        </a:p>
        <a:p>
          <a:pPr algn="l"/>
          <a:r>
            <a:rPr lang="sv-SE" sz="1200" b="1">
              <a:latin typeface="+mn-lt"/>
            </a:rPr>
            <a:t>Arbetsmaskiner</a:t>
          </a:r>
          <a:r>
            <a:rPr lang="sv-SE" sz="1200" b="0">
              <a:latin typeface="+mn-lt"/>
            </a:rPr>
            <a:t> - är ett samlingsbegrepp för en heterogen skara maskiner, som inte går under benämningen vägfordon. Exempel på arbetsmaskiner är traktor, hjullastare, grävmaskin, snöskoter, fyrhjuling, truck, gräsklippare, skördare, skotare, mobilkran, dumper, motorsåg, röjsåg, trimmer och skördetröska, Inom EU definieras arbetsmaskiner i vissa sammanhang som “mobila maskiner som inte är avsedda för transporter på väg”.</a:t>
          </a:r>
        </a:p>
        <a:p>
          <a:pPr algn="ctr"/>
          <a:endParaRPr lang="sv-SE" sz="1200" b="0">
            <a:latin typeface="+mn-lt"/>
          </a:endParaRPr>
        </a:p>
        <a:p>
          <a:pPr algn="l"/>
          <a:r>
            <a:rPr lang="sv-SE" sz="1200" b="1">
              <a:latin typeface="+mn-lt"/>
            </a:rPr>
            <a:t>Stegklass</a:t>
          </a:r>
          <a:r>
            <a:rPr lang="sv-SE" sz="1200">
              <a:latin typeface="+mn-lt"/>
            </a:rPr>
            <a:t> -  Anger vilka krav på utsläpp av luftföroreningar en arbetsmaskin är klassad för. Skrivs med romerska siffror (I-V) och ibland även med bokstäver (t.ex. IIIA &amp; IIIB).</a:t>
          </a:r>
        </a:p>
        <a:p>
          <a:pPr algn="ctr"/>
          <a:endParaRPr lang="sv-SE" sz="1200">
            <a:latin typeface="+mn-lt"/>
          </a:endParaRPr>
        </a:p>
        <a:p>
          <a:pPr algn="l"/>
          <a:r>
            <a:rPr lang="sv-SE" sz="1200" b="1">
              <a:latin typeface="+mn-lt"/>
            </a:rPr>
            <a:t>Miljöegenskaper</a:t>
          </a:r>
          <a:r>
            <a:rPr lang="sv-SE" sz="1200">
              <a:latin typeface="+mn-lt"/>
            </a:rPr>
            <a:t> </a:t>
          </a:r>
          <a:r>
            <a:rPr lang="sv-SE" sz="1200" b="1">
              <a:latin typeface="+mn-lt"/>
            </a:rPr>
            <a:t>hydraulvätska</a:t>
          </a:r>
          <a:r>
            <a:rPr lang="sv-SE" sz="1200">
              <a:latin typeface="+mn-lt"/>
            </a:rPr>
            <a:t> - Lista över hydraulvätskor som uppfyller miljöegenskapskraven i Svensk Standard SS155434 finns på https://www.sp.se/km/hydraul. Uppgifter om hydraulvätska</a:t>
          </a:r>
          <a:r>
            <a:rPr lang="sv-SE" sz="1200" baseline="0">
              <a:latin typeface="+mn-lt"/>
            </a:rPr>
            <a:t> i kolumn H och I behöver</a:t>
          </a:r>
          <a:r>
            <a:rPr lang="sv-SE" sz="1200">
              <a:latin typeface="+mn-lt"/>
            </a:rPr>
            <a:t> endast fyllas i ifall det i avtalet finns krav på miljöanpassad</a:t>
          </a:r>
          <a:r>
            <a:rPr lang="sv-SE" sz="1200" baseline="0">
              <a:latin typeface="+mn-lt"/>
            </a:rPr>
            <a:t> hydrualvätska</a:t>
          </a:r>
          <a:endParaRPr lang="sv-SE" sz="1200">
            <a:latin typeface="+mn-lt"/>
          </a:endParaRPr>
        </a:p>
        <a:p>
          <a:pPr algn="l"/>
          <a:endParaRPr lang="sv-SE" sz="1200">
            <a:latin typeface="+mn-lt"/>
          </a:endParaRPr>
        </a:p>
        <a:p>
          <a:pPr algn="l"/>
          <a:r>
            <a:rPr lang="sv-SE" sz="1200" b="1" baseline="0">
              <a:latin typeface="+mn-lt"/>
            </a:rPr>
            <a:t>"N/A" </a:t>
          </a:r>
          <a:r>
            <a:rPr lang="sv-SE" sz="1200">
              <a:latin typeface="+mn-lt"/>
            </a:rPr>
            <a:t>– </a:t>
          </a:r>
          <a:r>
            <a:rPr lang="sv-SE" sz="1200" baseline="0">
              <a:latin typeface="+mn-lt"/>
            </a:rPr>
            <a:t>betyder att inga krav har ställts i avtalet för i den aktuella kategorin. </a:t>
          </a:r>
          <a:r>
            <a:rPr lang="sv-SE" sz="1200" baseline="0">
              <a:solidFill>
                <a:schemeClr val="dk1"/>
              </a:solidFill>
              <a:effectLst/>
              <a:latin typeface="+mn-lt"/>
              <a:ea typeface="+mn-ea"/>
              <a:cs typeface="+mn-cs"/>
            </a:rPr>
            <a:t>Om det står "Stegklass saknas" eller "Årsmodell saknas" har inte Stegklass (kolumn G) respektive årsmodell (kolumn E) fyllts i.</a:t>
          </a:r>
        </a:p>
      </xdr:txBody>
    </xdr:sp>
    <xdr:clientData/>
  </xdr:twoCellAnchor>
  <xdr:twoCellAnchor>
    <xdr:from>
      <xdr:col>7</xdr:col>
      <xdr:colOff>196850</xdr:colOff>
      <xdr:row>0</xdr:row>
      <xdr:rowOff>193673</xdr:rowOff>
    </xdr:from>
    <xdr:to>
      <xdr:col>12</xdr:col>
      <xdr:colOff>1149350</xdr:colOff>
      <xdr:row>8</xdr:row>
      <xdr:rowOff>47624</xdr:rowOff>
    </xdr:to>
    <xdr:sp macro="" textlink="">
      <xdr:nvSpPr>
        <xdr:cNvPr id="4" name="textruta 3">
          <a:extLst>
            <a:ext uri="{FF2B5EF4-FFF2-40B4-BE49-F238E27FC236}">
              <a16:creationId xmlns:a16="http://schemas.microsoft.com/office/drawing/2014/main" id="{0E6F81E6-DC20-401F-876E-E1E7059E1F6E}"/>
            </a:ext>
          </a:extLst>
        </xdr:cNvPr>
        <xdr:cNvSpPr txBox="1"/>
      </xdr:nvSpPr>
      <xdr:spPr>
        <a:xfrm>
          <a:off x="9226550" y="193673"/>
          <a:ext cx="6457950" cy="2806701"/>
        </a:xfrm>
        <a:prstGeom prst="rect">
          <a:avLst/>
        </a:prstGeom>
        <a:solidFill>
          <a:schemeClr val="accent6">
            <a:lumMod val="60000"/>
            <a:lumOff val="4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sv-SE" sz="1600" b="1">
              <a:latin typeface="+mn-lt"/>
            </a:rPr>
            <a:t>INSTRUKTIONER</a:t>
          </a:r>
          <a:endParaRPr lang="sv-SE" sz="1200">
            <a:latin typeface="+mn-lt"/>
          </a:endParaRPr>
        </a:p>
        <a:p>
          <a:pPr algn="l"/>
          <a:r>
            <a:rPr lang="sv-SE" sz="1200">
              <a:solidFill>
                <a:schemeClr val="dk1"/>
              </a:solidFill>
              <a:effectLst/>
              <a:latin typeface="+mn-lt"/>
              <a:ea typeface="+mn-ea"/>
              <a:cs typeface="+mn-cs"/>
            </a:rPr>
            <a:t>Leverantören fyller i uppgifter om de arbetsmaskiner</a:t>
          </a:r>
          <a:r>
            <a:rPr lang="sv-SE" sz="1200" baseline="0">
              <a:solidFill>
                <a:schemeClr val="dk1"/>
              </a:solidFill>
              <a:effectLst/>
              <a:latin typeface="+mn-lt"/>
              <a:ea typeface="+mn-ea"/>
              <a:cs typeface="+mn-cs"/>
            </a:rPr>
            <a:t> </a:t>
          </a:r>
          <a:r>
            <a:rPr lang="sv-SE" sz="1200">
              <a:solidFill>
                <a:schemeClr val="dk1"/>
              </a:solidFill>
              <a:effectLst/>
              <a:latin typeface="+mn-lt"/>
              <a:ea typeface="+mn-ea"/>
              <a:cs typeface="+mn-cs"/>
            </a:rPr>
            <a:t>som används inom avtalet på följande sätt:</a:t>
          </a:r>
        </a:p>
        <a:p>
          <a:pPr algn="l"/>
          <a:endParaRPr lang="sv-SE" sz="1200">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sv-SE" sz="1200">
              <a:latin typeface="+mn-lt"/>
            </a:rPr>
            <a:t>Uppgifter om arbetsmaskinerna som används i avtalet fylls</a:t>
          </a:r>
          <a:r>
            <a:rPr lang="sv-SE" sz="1200" baseline="0">
              <a:latin typeface="+mn-lt"/>
            </a:rPr>
            <a:t> i </a:t>
          </a:r>
          <a:r>
            <a:rPr lang="sv-SE" sz="1200">
              <a:latin typeface="+mn-lt"/>
            </a:rPr>
            <a:t>i de</a:t>
          </a:r>
          <a:r>
            <a:rPr lang="sv-SE" sz="1200" b="0">
              <a:latin typeface="+mn-lt"/>
            </a:rPr>
            <a:t> gula och blå</a:t>
          </a:r>
          <a:r>
            <a:rPr lang="sv-SE" sz="1200">
              <a:latin typeface="+mn-lt"/>
            </a:rPr>
            <a:t> cellerna.</a:t>
          </a:r>
          <a:r>
            <a:rPr lang="sv-SE" sz="1200" baseline="0">
              <a:latin typeface="+mn-lt"/>
            </a:rPr>
            <a:t> I de gula cellerna skrivs text och i de blå cellerna väljs något av alternativen i rull-listan. </a:t>
          </a:r>
          <a:endParaRPr lang="sv-SE" sz="1200">
            <a:latin typeface="+mn-lt"/>
          </a:endParaRPr>
        </a:p>
        <a:p>
          <a:pPr algn="l"/>
          <a:endParaRPr lang="sv-SE" sz="1200">
            <a:latin typeface="+mn-lt"/>
          </a:endParaRPr>
        </a:p>
        <a:p>
          <a:pPr algn="l"/>
          <a:r>
            <a:rPr lang="sv-SE" sz="1200">
              <a:latin typeface="+mn-lt"/>
            </a:rPr>
            <a:t>Om arbetsmaskiner som drivs med el för arbetsuppgiften, men som framförs med annat drivmedel eller arbetsmaskiner med uppgraderade motorer används i uppdraget, skriv</a:t>
          </a:r>
          <a:r>
            <a:rPr lang="sv-SE" sz="1200" baseline="0">
              <a:latin typeface="+mn-lt"/>
            </a:rPr>
            <a:t> då </a:t>
          </a:r>
          <a:r>
            <a:rPr lang="sv-SE" sz="1200">
              <a:latin typeface="+mn-lt"/>
            </a:rPr>
            <a:t>en kommentar om det</a:t>
          </a:r>
          <a:r>
            <a:rPr lang="sv-SE" sz="1200" baseline="0">
              <a:latin typeface="+mn-lt"/>
            </a:rPr>
            <a:t> för aktuell arbetsmaskin i </a:t>
          </a:r>
          <a:r>
            <a:rPr lang="sv-SE" sz="1200">
              <a:latin typeface="+mn-lt"/>
            </a:rPr>
            <a:t>kolumn L.</a:t>
          </a:r>
          <a:r>
            <a:rPr lang="sv-SE" sz="1200" baseline="0">
              <a:latin typeface="+mn-lt"/>
            </a:rPr>
            <a:t> Beställaren ansvarar för att kontrollera att eventuella särskilda krav på denna typ av arbetsmaskiner uppfylls.</a:t>
          </a:r>
          <a:endParaRPr lang="sv-SE" sz="1200">
            <a:latin typeface="+mn-lt"/>
          </a:endParaRPr>
        </a:p>
        <a:p>
          <a:pPr algn="l"/>
          <a:endParaRPr lang="sv-SE" sz="1200">
            <a:latin typeface="+mn-lt"/>
          </a:endParaRPr>
        </a:p>
        <a:p>
          <a:pPr marL="0" marR="0" lvl="0" indent="0" algn="l" defTabSz="914400" eaLnBrk="1" fontAlgn="auto" latinLnBrk="0" hangingPunct="1">
            <a:lnSpc>
              <a:spcPct val="100000"/>
            </a:lnSpc>
            <a:spcBef>
              <a:spcPts val="0"/>
            </a:spcBef>
            <a:spcAft>
              <a:spcPts val="0"/>
            </a:spcAft>
            <a:buClrTx/>
            <a:buSzTx/>
            <a:buFontTx/>
            <a:buNone/>
            <a:tabLst/>
            <a:defRPr/>
          </a:pPr>
          <a:r>
            <a:rPr lang="sv-SE" sz="1200">
              <a:latin typeface="+mn-lt"/>
            </a:rPr>
            <a:t>För att se ifall</a:t>
          </a:r>
          <a:r>
            <a:rPr lang="sv-SE" sz="1200" baseline="0">
              <a:latin typeface="+mn-lt"/>
            </a:rPr>
            <a:t> </a:t>
          </a:r>
          <a:r>
            <a:rPr lang="sv-SE" sz="1200">
              <a:latin typeface="+mn-lt"/>
            </a:rPr>
            <a:t>arbetsmaskinerna</a:t>
          </a:r>
          <a:r>
            <a:rPr lang="sv-SE" sz="1200" baseline="0">
              <a:latin typeface="+mn-lt"/>
            </a:rPr>
            <a:t> som används i avtalet uppfyller ställda krav - se kolumn J och K samt fliken </a:t>
          </a:r>
          <a:r>
            <a:rPr lang="sv-SE" sz="1200" i="1">
              <a:latin typeface="+mn-lt"/>
            </a:rPr>
            <a:t>Uppföljning (beställare)</a:t>
          </a:r>
          <a:r>
            <a:rPr lang="sv-SE" sz="1200" i="0" baseline="0">
              <a:latin typeface="+mn-lt"/>
            </a:rPr>
            <a:t> under rubrik UPPFÖLJNING KRAV PÅ ARBETSMASKINER</a:t>
          </a:r>
        </a:p>
        <a:p>
          <a:pPr marL="0" marR="0" lvl="0" indent="0" algn="ctr" defTabSz="914400" eaLnBrk="1" fontAlgn="auto" latinLnBrk="0" hangingPunct="1">
            <a:lnSpc>
              <a:spcPct val="100000"/>
            </a:lnSpc>
            <a:spcBef>
              <a:spcPts val="0"/>
            </a:spcBef>
            <a:spcAft>
              <a:spcPts val="0"/>
            </a:spcAft>
            <a:buClrTx/>
            <a:buSzTx/>
            <a:buFontTx/>
            <a:buNone/>
            <a:tabLst/>
            <a:defRPr/>
          </a:pPr>
          <a:endParaRPr lang="sv-SE" sz="1200">
            <a:latin typeface="+mn-l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3176</xdr:colOff>
      <xdr:row>6</xdr:row>
      <xdr:rowOff>107948</xdr:rowOff>
    </xdr:from>
    <xdr:to>
      <xdr:col>22</xdr:col>
      <xdr:colOff>9526</xdr:colOff>
      <xdr:row>15</xdr:row>
      <xdr:rowOff>212911</xdr:rowOff>
    </xdr:to>
    <xdr:sp macro="" textlink="">
      <xdr:nvSpPr>
        <xdr:cNvPr id="2" name="textruta 1">
          <a:extLst>
            <a:ext uri="{FF2B5EF4-FFF2-40B4-BE49-F238E27FC236}">
              <a16:creationId xmlns:a16="http://schemas.microsoft.com/office/drawing/2014/main" id="{46311AC8-40FA-4881-9CDC-C01573CC9CDA}"/>
            </a:ext>
          </a:extLst>
        </xdr:cNvPr>
        <xdr:cNvSpPr txBox="1"/>
      </xdr:nvSpPr>
      <xdr:spPr>
        <a:xfrm>
          <a:off x="8351558" y="2819772"/>
          <a:ext cx="3233644" cy="2749551"/>
        </a:xfrm>
        <a:prstGeom prst="rect">
          <a:avLst/>
        </a:prstGeom>
        <a:solidFill>
          <a:schemeClr val="accent6">
            <a:lumMod val="60000"/>
            <a:lumOff val="4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sv-SE" sz="1600" b="1">
              <a:latin typeface="+mn-lt"/>
            </a:rPr>
            <a:t>INSTRUKTIONER</a:t>
          </a:r>
        </a:p>
        <a:p>
          <a:pPr algn="l"/>
          <a:r>
            <a:rPr lang="sv-SE" sz="1200">
              <a:latin typeface="+mn-lt"/>
            </a:rPr>
            <a:t>Leverantören fyller i uppgifter om använt drivmedel i avtalet i de </a:t>
          </a:r>
          <a:r>
            <a:rPr lang="sv-SE" sz="1200" b="1">
              <a:solidFill>
                <a:schemeClr val="tx1"/>
              </a:solidFill>
              <a:latin typeface="+mn-lt"/>
            </a:rPr>
            <a:t>gula cellerna </a:t>
          </a:r>
          <a:r>
            <a:rPr lang="sv-SE" sz="1200">
              <a:latin typeface="+mn-lt"/>
            </a:rPr>
            <a:t>i kolumn H. </a:t>
          </a:r>
        </a:p>
        <a:p>
          <a:pPr algn="l"/>
          <a:endParaRPr lang="sv-SE" sz="1200">
            <a:latin typeface="+mn-lt"/>
          </a:endParaRPr>
        </a:p>
        <a:p>
          <a:pPr algn="l"/>
          <a:r>
            <a:rPr lang="sv-SE" sz="1200" b="1">
              <a:latin typeface="+mn-lt"/>
            </a:rPr>
            <a:t>Se till att rätt enhet fylls i!</a:t>
          </a:r>
          <a:r>
            <a:rPr lang="sv-SE" sz="1200" b="1" baseline="0">
              <a:latin typeface="+mn-lt"/>
            </a:rPr>
            <a:t> </a:t>
          </a:r>
        </a:p>
        <a:p>
          <a:pPr algn="l"/>
          <a:r>
            <a:rPr lang="sv-SE" sz="1200" baseline="0">
              <a:latin typeface="+mn-lt"/>
            </a:rPr>
            <a:t>De flesta drivmedel fylls i med enheten liter. Men det finns några undantag: </a:t>
          </a:r>
        </a:p>
        <a:p>
          <a:pPr algn="l"/>
          <a:r>
            <a:rPr lang="sv-SE" sz="1200" baseline="0">
              <a:latin typeface="+mn-lt"/>
            </a:rPr>
            <a:t>El: kWh</a:t>
          </a:r>
        </a:p>
        <a:p>
          <a:pPr algn="l"/>
          <a:r>
            <a:rPr lang="sv-SE" sz="1200" baseline="0">
              <a:latin typeface="+mn-lt"/>
            </a:rPr>
            <a:t>Gas: </a:t>
          </a:r>
          <a:r>
            <a:rPr lang="sv-SE" sz="1200">
              <a:latin typeface="+mn-lt"/>
            </a:rPr>
            <a:t>kg</a:t>
          </a:r>
        </a:p>
        <a:p>
          <a:pPr algn="l"/>
          <a:r>
            <a:rPr lang="sv-SE" sz="1200">
              <a:latin typeface="+mn-lt"/>
            </a:rPr>
            <a:t>Alternativa färdmedel:</a:t>
          </a:r>
          <a:r>
            <a:rPr lang="sv-SE" sz="1200" baseline="0">
              <a:latin typeface="+mn-lt"/>
            </a:rPr>
            <a:t> </a:t>
          </a:r>
          <a:r>
            <a:rPr lang="sv-SE" sz="1200">
              <a:latin typeface="+mn-lt"/>
            </a:rPr>
            <a:t>kilometer</a:t>
          </a:r>
        </a:p>
        <a:p>
          <a:pPr algn="l"/>
          <a:endParaRPr lang="sv-SE" sz="1200">
            <a:latin typeface="+mn-lt"/>
          </a:endParaRPr>
        </a:p>
        <a:p>
          <a:pPr algn="l"/>
          <a:r>
            <a:rPr lang="sv-SE" sz="1200">
              <a:latin typeface="+mn-lt"/>
            </a:rPr>
            <a:t>För att se andelen förnybart drivmedel</a:t>
          </a:r>
          <a:r>
            <a:rPr lang="sv-SE" sz="1200" baseline="0">
              <a:latin typeface="+mn-lt"/>
            </a:rPr>
            <a:t> - se fliken </a:t>
          </a:r>
          <a:r>
            <a:rPr lang="sv-SE" sz="1200" i="1">
              <a:latin typeface="+mn-lt"/>
            </a:rPr>
            <a:t>Uppföljning - beställare</a:t>
          </a:r>
          <a:r>
            <a:rPr lang="sv-SE" sz="1200" i="0" baseline="0">
              <a:latin typeface="+mn-lt"/>
            </a:rPr>
            <a:t>, cell C55.</a:t>
          </a:r>
        </a:p>
      </xdr:txBody>
    </xdr:sp>
    <xdr:clientData/>
  </xdr:twoCellAnchor>
  <xdr:twoCellAnchor>
    <xdr:from>
      <xdr:col>20</xdr:col>
      <xdr:colOff>9525</xdr:colOff>
      <xdr:row>15</xdr:row>
      <xdr:rowOff>380999</xdr:rowOff>
    </xdr:from>
    <xdr:to>
      <xdr:col>22</xdr:col>
      <xdr:colOff>0</xdr:colOff>
      <xdr:row>22</xdr:row>
      <xdr:rowOff>246528</xdr:rowOff>
    </xdr:to>
    <xdr:sp macro="" textlink="">
      <xdr:nvSpPr>
        <xdr:cNvPr id="4" name="textruta 3">
          <a:extLst>
            <a:ext uri="{FF2B5EF4-FFF2-40B4-BE49-F238E27FC236}">
              <a16:creationId xmlns:a16="http://schemas.microsoft.com/office/drawing/2014/main" id="{C70B8C31-AF1B-1292-3380-A63E30270AAD}"/>
            </a:ext>
          </a:extLst>
        </xdr:cNvPr>
        <xdr:cNvSpPr txBox="1"/>
      </xdr:nvSpPr>
      <xdr:spPr>
        <a:xfrm>
          <a:off x="8357907" y="5737411"/>
          <a:ext cx="3217769" cy="2532529"/>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sv-SE" sz="2000" b="1" baseline="0">
              <a:solidFill>
                <a:schemeClr val="dk1"/>
              </a:solidFill>
              <a:effectLst/>
              <a:latin typeface="+mn-lt"/>
              <a:ea typeface="+mn-ea"/>
              <a:cs typeface="+mn-cs"/>
            </a:rPr>
            <a:t>TIPS!</a:t>
          </a:r>
          <a:endParaRPr lang="sv-SE" sz="2000">
            <a:effectLst/>
          </a:endParaRPr>
        </a:p>
        <a:p>
          <a:pPr algn="ctr"/>
          <a:r>
            <a:rPr lang="sv-SE" sz="1600" b="1"/>
            <a:t>Så kan du få tag i data för din drivmedelsanvändning</a:t>
          </a:r>
        </a:p>
        <a:p>
          <a:pPr algn="l"/>
          <a:r>
            <a:rPr lang="sv-SE" sz="1200" baseline="0"/>
            <a:t>Kontakta din(a) drivmedelsleverantör(er) och be de redovisa vilka mängder drivmedel de sålt till ditt företag. Det går att få denna typ av data kopplat till ett visst organisationsnummer eller kontokortsnummer. </a:t>
          </a:r>
          <a:r>
            <a:rPr lang="sv-SE" sz="1200" b="1" baseline="0">
              <a:solidFill>
                <a:schemeClr val="tx1"/>
              </a:solidFill>
            </a:rPr>
            <a:t>Drivmedelsleverantörer måste enligt lag dela med sig av denna typ av information till sina kunder.</a:t>
          </a:r>
          <a:endParaRPr lang="sv-SE" sz="1200" b="1">
            <a:solidFill>
              <a:schemeClr val="tx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38100</xdr:colOff>
      <xdr:row>15</xdr:row>
      <xdr:rowOff>15874</xdr:rowOff>
    </xdr:from>
    <xdr:to>
      <xdr:col>8</xdr:col>
      <xdr:colOff>857250</xdr:colOff>
      <xdr:row>22</xdr:row>
      <xdr:rowOff>238125</xdr:rowOff>
    </xdr:to>
    <xdr:sp macro="" textlink="">
      <xdr:nvSpPr>
        <xdr:cNvPr id="2" name="textruta 1">
          <a:extLst>
            <a:ext uri="{FF2B5EF4-FFF2-40B4-BE49-F238E27FC236}">
              <a16:creationId xmlns:a16="http://schemas.microsoft.com/office/drawing/2014/main" id="{F2AB8392-7088-4201-A8E4-3E1633DC80D4}"/>
            </a:ext>
          </a:extLst>
        </xdr:cNvPr>
        <xdr:cNvSpPr txBox="1"/>
      </xdr:nvSpPr>
      <xdr:spPr>
        <a:xfrm>
          <a:off x="142875" y="4406899"/>
          <a:ext cx="10448925" cy="1851026"/>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sv-SE" sz="1600" b="1">
              <a:solidFill>
                <a:schemeClr val="dk1"/>
              </a:solidFill>
              <a:effectLst/>
              <a:latin typeface="+mn-lt"/>
              <a:ea typeface="+mn-ea"/>
              <a:cs typeface="+mn-cs"/>
            </a:rPr>
            <a:t>INSTRUKTIONER</a:t>
          </a:r>
        </a:p>
        <a:p>
          <a:pPr algn="l"/>
          <a:r>
            <a:rPr lang="sv-SE" sz="1200" b="1">
              <a:solidFill>
                <a:schemeClr val="dk1"/>
              </a:solidFill>
              <a:effectLst/>
              <a:latin typeface="+mn-lt"/>
              <a:ea typeface="+mn-ea"/>
              <a:cs typeface="+mn-cs"/>
            </a:rPr>
            <a:t>Uppföljning av krav på fordon</a:t>
          </a:r>
          <a:br>
            <a:rPr lang="sv-SE" sz="1100" b="1">
              <a:solidFill>
                <a:schemeClr val="dk1"/>
              </a:solidFill>
              <a:effectLst/>
              <a:latin typeface="+mn-lt"/>
              <a:ea typeface="+mn-ea"/>
              <a:cs typeface="+mn-cs"/>
            </a:rPr>
          </a:br>
          <a:r>
            <a:rPr lang="sv-SE" sz="1200" b="0" baseline="0">
              <a:solidFill>
                <a:schemeClr val="dk1"/>
              </a:solidFill>
              <a:effectLst/>
              <a:latin typeface="+mn-lt"/>
              <a:ea typeface="+mn-ea"/>
              <a:cs typeface="+mn-cs"/>
            </a:rPr>
            <a:t>Jämför antal och/eller andel fordon som uppfyller kraven i de blå cellerna i tabellen ovanför till vänster med de krav som ställts i avtalet, som finns i tabellen till höger (förutsatt att beställaren fyllt i kraven i fliken </a:t>
          </a:r>
          <a:r>
            <a:rPr lang="sv-SE" sz="1200" b="0" i="1" baseline="0">
              <a:solidFill>
                <a:schemeClr val="dk1"/>
              </a:solidFill>
              <a:effectLst/>
              <a:latin typeface="+mn-lt"/>
              <a:ea typeface="+mn-ea"/>
              <a:cs typeface="+mn-cs"/>
            </a:rPr>
            <a:t>Kravställning (beställare)</a:t>
          </a:r>
          <a:r>
            <a:rPr lang="sv-SE" sz="1200" b="0" i="0" baseline="0">
              <a:solidFill>
                <a:schemeClr val="dk1"/>
              </a:solidFill>
              <a:effectLst/>
              <a:latin typeface="+mn-lt"/>
              <a:ea typeface="+mn-ea"/>
              <a:cs typeface="+mn-cs"/>
            </a:rPr>
            <a:t>). Om krav ställs på transportarbete utfört av vissa drivmedelstyper, se nedan.</a:t>
          </a:r>
          <a:br>
            <a:rPr lang="sv-SE" sz="1200" b="0" i="0" baseline="0">
              <a:solidFill>
                <a:schemeClr val="dk1"/>
              </a:solidFill>
              <a:effectLst/>
              <a:latin typeface="+mn-lt"/>
              <a:ea typeface="+mn-ea"/>
              <a:cs typeface="+mn-cs"/>
            </a:rPr>
          </a:br>
          <a:br>
            <a:rPr lang="sv-SE" sz="1200" b="0" i="0" baseline="0">
              <a:solidFill>
                <a:schemeClr val="dk1"/>
              </a:solidFill>
              <a:effectLst/>
              <a:latin typeface="+mn-lt"/>
              <a:ea typeface="+mn-ea"/>
              <a:cs typeface="+mn-cs"/>
            </a:rPr>
          </a:br>
          <a:r>
            <a:rPr lang="sv-SE" sz="1100" b="0" i="0" baseline="0">
              <a:solidFill>
                <a:schemeClr val="dk1"/>
              </a:solidFill>
              <a:effectLst/>
              <a:latin typeface="+mn-lt"/>
              <a:ea typeface="+mn-ea"/>
              <a:cs typeface="+mn-cs"/>
            </a:rPr>
            <a:t>För att räknas som fordon som uppfyller kraven behöver både eventuella krav på Euroklass och CO2-utsläpp vara uppfyllda.</a:t>
          </a:r>
          <a:br>
            <a:rPr lang="sv-SE" sz="1200" b="0" i="0" baseline="0">
              <a:solidFill>
                <a:schemeClr val="dk1"/>
              </a:solidFill>
              <a:effectLst/>
              <a:latin typeface="+mn-lt"/>
              <a:ea typeface="+mn-ea"/>
              <a:cs typeface="+mn-cs"/>
            </a:rPr>
          </a:br>
          <a:endParaRPr lang="sv-SE" sz="1200" b="0" i="0" baseline="0">
            <a:solidFill>
              <a:schemeClr val="dk1"/>
            </a:solidFill>
            <a:effectLst/>
            <a:latin typeface="+mn-lt"/>
            <a:ea typeface="+mn-ea"/>
            <a:cs typeface="+mn-cs"/>
          </a:endParaRPr>
        </a:p>
        <a:p>
          <a:pPr algn="l"/>
          <a:r>
            <a:rPr lang="sv-SE" sz="1200" b="1" i="0" baseline="0">
              <a:solidFill>
                <a:schemeClr val="dk1"/>
              </a:solidFill>
              <a:effectLst/>
              <a:latin typeface="+mn-lt"/>
              <a:ea typeface="+mn-ea"/>
              <a:cs typeface="+mn-cs"/>
            </a:rPr>
            <a:t>Uppföljning av krav på andel transportarbete utfört av vissa drivmedelstyper</a:t>
          </a:r>
          <a:br>
            <a:rPr lang="sv-SE" sz="1200" b="0" i="0" baseline="0">
              <a:solidFill>
                <a:schemeClr val="dk1"/>
              </a:solidFill>
              <a:effectLst/>
              <a:latin typeface="+mn-lt"/>
              <a:ea typeface="+mn-ea"/>
              <a:cs typeface="+mn-cs"/>
            </a:rPr>
          </a:br>
          <a:r>
            <a:rPr lang="sv-SE" sz="1200" b="0" i="0" baseline="0">
              <a:solidFill>
                <a:schemeClr val="dk1"/>
              </a:solidFill>
              <a:effectLst/>
              <a:latin typeface="+mn-lt"/>
              <a:ea typeface="+mn-ea"/>
              <a:cs typeface="+mn-cs"/>
            </a:rPr>
            <a:t>För att få en skattning av transportarbetet som utförts med vissa drivmedel, se cellerna C56-61 under drivmedelsredovisning.</a:t>
          </a:r>
        </a:p>
        <a:p>
          <a:pPr algn="l"/>
          <a:endParaRPr lang="sv-SE" sz="1200" b="0" i="0" baseline="0">
            <a:solidFill>
              <a:schemeClr val="dk1"/>
            </a:solidFill>
            <a:effectLst/>
            <a:latin typeface="+mn-lt"/>
            <a:ea typeface="+mn-ea"/>
            <a:cs typeface="+mn-cs"/>
          </a:endParaRPr>
        </a:p>
      </xdr:txBody>
    </xdr:sp>
    <xdr:clientData/>
  </xdr:twoCellAnchor>
  <xdr:twoCellAnchor>
    <xdr:from>
      <xdr:col>3</xdr:col>
      <xdr:colOff>188480</xdr:colOff>
      <xdr:row>30</xdr:row>
      <xdr:rowOff>102180</xdr:rowOff>
    </xdr:from>
    <xdr:to>
      <xdr:col>9</xdr:col>
      <xdr:colOff>8660</xdr:colOff>
      <xdr:row>38</xdr:row>
      <xdr:rowOff>28575</xdr:rowOff>
    </xdr:to>
    <xdr:sp macro="" textlink="">
      <xdr:nvSpPr>
        <xdr:cNvPr id="3" name="textruta 2">
          <a:extLst>
            <a:ext uri="{FF2B5EF4-FFF2-40B4-BE49-F238E27FC236}">
              <a16:creationId xmlns:a16="http://schemas.microsoft.com/office/drawing/2014/main" id="{B0164ED9-1E23-46B1-B9A9-DDA7A728FAD7}"/>
            </a:ext>
          </a:extLst>
        </xdr:cNvPr>
        <xdr:cNvSpPr txBox="1"/>
      </xdr:nvSpPr>
      <xdr:spPr>
        <a:xfrm>
          <a:off x="4074680" y="9770055"/>
          <a:ext cx="6611505" cy="2821995"/>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sv-SE" sz="1600" b="1">
              <a:solidFill>
                <a:schemeClr val="dk1"/>
              </a:solidFill>
              <a:effectLst/>
              <a:latin typeface="+mn-lt"/>
              <a:ea typeface="+mn-ea"/>
              <a:cs typeface="+mn-cs"/>
            </a:rPr>
            <a:t>INSTRUKTIONER</a:t>
          </a:r>
        </a:p>
        <a:p>
          <a:pPr algn="l"/>
          <a:r>
            <a:rPr lang="sv-SE" sz="1200" b="1">
              <a:solidFill>
                <a:schemeClr val="dk1"/>
              </a:solidFill>
              <a:effectLst/>
              <a:latin typeface="+mn-lt"/>
              <a:ea typeface="+mn-ea"/>
              <a:cs typeface="+mn-cs"/>
            </a:rPr>
            <a:t>Uppföljning av krav på arbetsmaskiner</a:t>
          </a:r>
        </a:p>
        <a:p>
          <a:pPr marL="0" marR="0" lvl="0" indent="0" algn="l" defTabSz="914400" eaLnBrk="1" fontAlgn="auto" latinLnBrk="0" hangingPunct="1">
            <a:lnSpc>
              <a:spcPct val="100000"/>
            </a:lnSpc>
            <a:spcBef>
              <a:spcPts val="0"/>
            </a:spcBef>
            <a:spcAft>
              <a:spcPts val="0"/>
            </a:spcAft>
            <a:buClrTx/>
            <a:buSzTx/>
            <a:buFontTx/>
            <a:buNone/>
            <a:tabLst/>
            <a:defRPr/>
          </a:pPr>
          <a:r>
            <a:rPr lang="sv-SE" sz="1200" b="0" baseline="0">
              <a:solidFill>
                <a:schemeClr val="dk1"/>
              </a:solidFill>
              <a:effectLst/>
              <a:latin typeface="+mn-lt"/>
              <a:ea typeface="+mn-ea"/>
              <a:cs typeface="+mn-cs"/>
            </a:rPr>
            <a:t>Jämför antal och/eller andel arbetsmaskiner som uppfyller kraven i de blå cellerna i tabellen till vänster med de krav som ställts i avtalet som finns i tabellen till höger (förutsatt att beställaren fyllt i kraven i fliken </a:t>
          </a:r>
          <a:r>
            <a:rPr lang="sv-SE" sz="1200" b="0" i="1" baseline="0">
              <a:solidFill>
                <a:schemeClr val="dk1"/>
              </a:solidFill>
              <a:effectLst/>
              <a:latin typeface="+mn-lt"/>
              <a:ea typeface="+mn-ea"/>
              <a:cs typeface="+mn-cs"/>
            </a:rPr>
            <a:t>Kravställning (beställare)</a:t>
          </a:r>
          <a:r>
            <a:rPr lang="sv-SE" sz="1200" b="0" i="0" baseline="0">
              <a:solidFill>
                <a:schemeClr val="dk1"/>
              </a:solidFill>
              <a:effectLst/>
              <a:latin typeface="+mn-lt"/>
              <a:ea typeface="+mn-ea"/>
              <a:cs typeface="+mn-cs"/>
            </a:rPr>
            <a:t>).</a:t>
          </a:r>
          <a:endParaRPr lang="sv-SE" sz="1200">
            <a:effectLst/>
          </a:endParaRPr>
        </a:p>
        <a:p>
          <a:pPr algn="l"/>
          <a:endParaRPr lang="sv-SE" sz="1200" b="0" baseline="0">
            <a:solidFill>
              <a:schemeClr val="dk1"/>
            </a:solidFill>
            <a:effectLst/>
            <a:latin typeface="+mn-lt"/>
            <a:ea typeface="+mn-ea"/>
            <a:cs typeface="+mn-cs"/>
          </a:endParaRPr>
        </a:p>
        <a:p>
          <a:pPr algn="l"/>
          <a:r>
            <a:rPr lang="sv-SE" sz="1200" b="0" i="0" baseline="0">
              <a:solidFill>
                <a:schemeClr val="dk1"/>
              </a:solidFill>
              <a:effectLst/>
              <a:latin typeface="+mn-lt"/>
              <a:ea typeface="+mn-ea"/>
              <a:cs typeface="+mn-cs"/>
            </a:rPr>
            <a:t>För att räknas som arbetsmaskiner som uppfyller kraven behöver både eventuella krav på Stegklass och ålder vara uppfyllda.</a:t>
          </a:r>
          <a:endParaRPr lang="sv-SE" sz="1200">
            <a:effectLst/>
          </a:endParaRPr>
        </a:p>
        <a:p>
          <a:pPr algn="l"/>
          <a:endParaRPr lang="sv-SE" sz="1200" b="0" baseline="0">
            <a:solidFill>
              <a:schemeClr val="dk1"/>
            </a:solidFill>
            <a:effectLst/>
            <a:latin typeface="+mn-lt"/>
            <a:ea typeface="+mn-ea"/>
            <a:cs typeface="+mn-cs"/>
          </a:endParaRPr>
        </a:p>
        <a:p>
          <a:pPr algn="l"/>
          <a:r>
            <a:rPr lang="sv-SE" sz="1200" b="0" baseline="0">
              <a:solidFill>
                <a:schemeClr val="dk1"/>
              </a:solidFill>
              <a:effectLst/>
              <a:latin typeface="+mn-lt"/>
              <a:ea typeface="+mn-ea"/>
              <a:cs typeface="+mn-cs"/>
            </a:rPr>
            <a:t>OBS! Kravuppfyllnaden för arbetsmaskiner i de blå cellerna tar inte hänsyn till ifall krav på miljöanpassad hydraulvätska uppfyllts eller ej. Dessa krav behöver kontrolleras separat genom att kontrollera kolumn I i fliken </a:t>
          </a:r>
          <a:r>
            <a:rPr lang="sv-SE" sz="1200" b="0" i="1" baseline="0">
              <a:solidFill>
                <a:schemeClr val="dk1"/>
              </a:solidFill>
              <a:effectLst/>
              <a:latin typeface="+mn-lt"/>
              <a:ea typeface="+mn-ea"/>
              <a:cs typeface="+mn-cs"/>
            </a:rPr>
            <a:t>Arbetsmaskiner (leverantör)</a:t>
          </a:r>
          <a:r>
            <a:rPr lang="sv-SE" sz="1200" b="0" baseline="0">
              <a:solidFill>
                <a:schemeClr val="dk1"/>
              </a:solidFill>
              <a:effectLst/>
              <a:latin typeface="+mn-lt"/>
              <a:ea typeface="+mn-ea"/>
              <a:cs typeface="+mn-cs"/>
            </a:rPr>
            <a:t>.</a:t>
          </a:r>
          <a:endParaRPr lang="sv-SE" sz="1200">
            <a:effectLst/>
          </a:endParaRPr>
        </a:p>
      </xdr:txBody>
    </xdr:sp>
    <xdr:clientData/>
  </xdr:twoCellAnchor>
  <xdr:twoCellAnchor>
    <xdr:from>
      <xdr:col>10</xdr:col>
      <xdr:colOff>148167</xdr:colOff>
      <xdr:row>13</xdr:row>
      <xdr:rowOff>84666</xdr:rowOff>
    </xdr:from>
    <xdr:to>
      <xdr:col>13</xdr:col>
      <xdr:colOff>243416</xdr:colOff>
      <xdr:row>21</xdr:row>
      <xdr:rowOff>84666</xdr:rowOff>
    </xdr:to>
    <xdr:sp macro="" textlink="">
      <xdr:nvSpPr>
        <xdr:cNvPr id="6" name="textruta 5">
          <a:extLst>
            <a:ext uri="{FF2B5EF4-FFF2-40B4-BE49-F238E27FC236}">
              <a16:creationId xmlns:a16="http://schemas.microsoft.com/office/drawing/2014/main" id="{259C07AE-D2BF-4E09-9382-E65DD2442640}"/>
            </a:ext>
          </a:extLst>
        </xdr:cNvPr>
        <xdr:cNvSpPr txBox="1"/>
      </xdr:nvSpPr>
      <xdr:spPr>
        <a:xfrm>
          <a:off x="11631084" y="3989916"/>
          <a:ext cx="3174999" cy="1809750"/>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sv-SE" sz="1600" b="1">
              <a:solidFill>
                <a:schemeClr val="dk1"/>
              </a:solidFill>
              <a:effectLst/>
              <a:latin typeface="+mn-lt"/>
              <a:ea typeface="+mn-ea"/>
              <a:cs typeface="+mn-cs"/>
            </a:rPr>
            <a:t>CVD</a:t>
          </a:r>
          <a:endParaRPr lang="sv-SE" sz="1200" b="1">
            <a:solidFill>
              <a:schemeClr val="dk1"/>
            </a:solidFill>
            <a:effectLst/>
            <a:latin typeface="+mn-lt"/>
            <a:ea typeface="+mn-ea"/>
            <a:cs typeface="+mn-cs"/>
          </a:endParaRPr>
        </a:p>
        <a:p>
          <a:pPr algn="ctr"/>
          <a:r>
            <a:rPr lang="sv-SE" sz="1200" b="1">
              <a:solidFill>
                <a:schemeClr val="dk1"/>
              </a:solidFill>
              <a:effectLst/>
              <a:latin typeface="+mn-lt"/>
              <a:ea typeface="+mn-ea"/>
              <a:cs typeface="+mn-cs"/>
            </a:rPr>
            <a:t>Uppföljning av krav på fordon</a:t>
          </a:r>
          <a:br>
            <a:rPr lang="sv-SE" sz="1100" b="1">
              <a:solidFill>
                <a:schemeClr val="dk1"/>
              </a:solidFill>
              <a:effectLst/>
              <a:latin typeface="+mn-lt"/>
              <a:ea typeface="+mn-ea"/>
              <a:cs typeface="+mn-cs"/>
            </a:rPr>
          </a:br>
          <a:r>
            <a:rPr lang="sv-SE" sz="1200" b="0" baseline="0">
              <a:solidFill>
                <a:schemeClr val="dk1"/>
              </a:solidFill>
              <a:effectLst/>
              <a:latin typeface="+mn-lt"/>
              <a:ea typeface="+mn-ea"/>
              <a:cs typeface="+mn-cs"/>
            </a:rPr>
            <a:t>Kraven på el- och vätgasfordon (utan biogas), kolumn H och I, finns där för enklare uppföljning av CVD (Clean Vehicles Directive) som är ett lagkrav från EU. Om CVD inte behöver uppfyllas ställs krav på el-, biogas- och vätgasfordon, kolumn F och G.</a:t>
          </a:r>
        </a:p>
      </xdr:txBody>
    </xdr:sp>
    <xdr:clientData/>
  </xdr:twoCellAnchor>
  <xdr:twoCellAnchor>
    <xdr:from>
      <xdr:col>4</xdr:col>
      <xdr:colOff>822901</xdr:colOff>
      <xdr:row>47</xdr:row>
      <xdr:rowOff>186749</xdr:rowOff>
    </xdr:from>
    <xdr:to>
      <xdr:col>8</xdr:col>
      <xdr:colOff>742949</xdr:colOff>
      <xdr:row>60</xdr:row>
      <xdr:rowOff>104774</xdr:rowOff>
    </xdr:to>
    <xdr:sp macro="" textlink="">
      <xdr:nvSpPr>
        <xdr:cNvPr id="4" name="textruta 3">
          <a:extLst>
            <a:ext uri="{FF2B5EF4-FFF2-40B4-BE49-F238E27FC236}">
              <a16:creationId xmlns:a16="http://schemas.microsoft.com/office/drawing/2014/main" id="{62A061B9-06FA-4A1B-9B1A-C3448C287D1C}"/>
            </a:ext>
          </a:extLst>
        </xdr:cNvPr>
        <xdr:cNvSpPr txBox="1"/>
      </xdr:nvSpPr>
      <xdr:spPr>
        <a:xfrm>
          <a:off x="5785426" y="14940974"/>
          <a:ext cx="4692073" cy="3585150"/>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sv-SE" sz="1600" b="1">
              <a:solidFill>
                <a:schemeClr val="dk1"/>
              </a:solidFill>
              <a:effectLst/>
              <a:latin typeface="+mn-lt"/>
              <a:ea typeface="+mn-ea"/>
              <a:cs typeface="+mn-cs"/>
            </a:rPr>
            <a:t>INSTRUKTIONER</a:t>
          </a:r>
        </a:p>
        <a:p>
          <a:pPr algn="l"/>
          <a:r>
            <a:rPr lang="sv-SE" sz="1200" b="1">
              <a:solidFill>
                <a:schemeClr val="dk1"/>
              </a:solidFill>
              <a:effectLst/>
              <a:latin typeface="+mn-lt"/>
              <a:ea typeface="+mn-ea"/>
              <a:cs typeface="+mn-cs"/>
            </a:rPr>
            <a:t>Uppföljning</a:t>
          </a:r>
          <a:r>
            <a:rPr lang="sv-SE" sz="1200" b="1" baseline="0">
              <a:solidFill>
                <a:schemeClr val="dk1"/>
              </a:solidFill>
              <a:effectLst/>
              <a:latin typeface="+mn-lt"/>
              <a:ea typeface="+mn-ea"/>
              <a:cs typeface="+mn-cs"/>
            </a:rPr>
            <a:t> av krav på drivmedel</a:t>
          </a:r>
          <a:br>
            <a:rPr lang="sv-SE" sz="1200" b="1">
              <a:solidFill>
                <a:schemeClr val="dk1"/>
              </a:solidFill>
              <a:effectLst/>
              <a:latin typeface="+mn-lt"/>
              <a:ea typeface="+mn-ea"/>
              <a:cs typeface="+mn-cs"/>
            </a:rPr>
          </a:br>
          <a:r>
            <a:rPr lang="sv-SE" sz="1200" b="0" baseline="0">
              <a:solidFill>
                <a:schemeClr val="dk1"/>
              </a:solidFill>
              <a:effectLst/>
              <a:latin typeface="+mn-lt"/>
              <a:ea typeface="+mn-ea"/>
              <a:cs typeface="+mn-cs"/>
            </a:rPr>
            <a:t>Jämför andelen förnybart drivmedel i den blå cellen (C55) i tabellen till vänster med det krav som ställts i avtalet, som framgår i tabellen till höger. </a:t>
          </a:r>
        </a:p>
        <a:p>
          <a:pPr algn="l"/>
          <a:endParaRPr lang="sv-SE" sz="1200" b="0" baseline="0">
            <a:solidFill>
              <a:schemeClr val="dk1"/>
            </a:solidFill>
            <a:effectLst/>
            <a:latin typeface="+mn-lt"/>
            <a:ea typeface="+mn-ea"/>
            <a:cs typeface="+mn-cs"/>
          </a:endParaRPr>
        </a:p>
        <a:p>
          <a:pPr algn="l"/>
          <a:r>
            <a:rPr lang="sv-SE" sz="1200" b="1" baseline="0">
              <a:solidFill>
                <a:schemeClr val="dk1"/>
              </a:solidFill>
              <a:effectLst/>
              <a:latin typeface="+mn-lt"/>
              <a:ea typeface="+mn-ea"/>
              <a:cs typeface="+mn-cs"/>
            </a:rPr>
            <a:t>Uppföljning av krav på andel transportarbete utfört med vissa fordon</a:t>
          </a:r>
        </a:p>
        <a:p>
          <a:pPr algn="l"/>
          <a:r>
            <a:rPr lang="sv-SE" sz="1200" b="0" baseline="0">
              <a:solidFill>
                <a:schemeClr val="dk1"/>
              </a:solidFill>
              <a:effectLst/>
              <a:latin typeface="+mn-lt"/>
              <a:ea typeface="+mn-ea"/>
              <a:cs typeface="+mn-cs"/>
            </a:rPr>
            <a:t>För andel av transportarbetet som utförts med vissa drivmedel ses cellerna C56-61. Detta är en uppskattning av det verkliga transportarbetet som utförts utifrån mängden drivmedel rapporterad och ska därför endast användas som en skattning på det faktiska transportarbetet som utförts. Vi rekommenderar en snäll tolkning av måluppfyllnad utifrån utfört transportarbete.</a:t>
          </a:r>
          <a:endParaRPr lang="sv-SE" sz="1200">
            <a:effectLst/>
          </a:endParaRPr>
        </a:p>
        <a:p>
          <a:pPr algn="l"/>
          <a:br>
            <a:rPr lang="sv-SE" sz="1200" b="0" baseline="0">
              <a:solidFill>
                <a:schemeClr val="dk1"/>
              </a:solidFill>
              <a:effectLst/>
              <a:latin typeface="+mn-lt"/>
              <a:ea typeface="+mn-ea"/>
              <a:cs typeface="+mn-cs"/>
            </a:rPr>
          </a:br>
          <a:r>
            <a:rPr lang="sv-SE" sz="1200" b="0" baseline="0">
              <a:solidFill>
                <a:schemeClr val="dk1"/>
              </a:solidFill>
              <a:effectLst/>
              <a:latin typeface="+mn-lt"/>
              <a:ea typeface="+mn-ea"/>
              <a:cs typeface="+mn-cs"/>
            </a:rPr>
            <a:t>För information om vad som avses med viktade och faktiska värden - se fliken BERÄKNINGAR &amp; KÄLLOR.</a:t>
          </a:r>
        </a:p>
        <a:p>
          <a:pPr algn="ctr"/>
          <a:endParaRPr lang="sv-SE" sz="12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16</xdr:col>
      <xdr:colOff>561975</xdr:colOff>
      <xdr:row>38</xdr:row>
      <xdr:rowOff>28575</xdr:rowOff>
    </xdr:to>
    <xdr:sp macro="" textlink="">
      <xdr:nvSpPr>
        <xdr:cNvPr id="2" name="textruta 1">
          <a:extLst>
            <a:ext uri="{FF2B5EF4-FFF2-40B4-BE49-F238E27FC236}">
              <a16:creationId xmlns:a16="http://schemas.microsoft.com/office/drawing/2014/main" id="{CF525908-A382-482F-81D2-3C7ADFA95233}"/>
            </a:ext>
          </a:extLst>
        </xdr:cNvPr>
        <xdr:cNvSpPr txBox="1"/>
      </xdr:nvSpPr>
      <xdr:spPr>
        <a:xfrm>
          <a:off x="685800" y="200025"/>
          <a:ext cx="10848975" cy="7429500"/>
        </a:xfrm>
        <a:prstGeom prst="rect">
          <a:avLst/>
        </a:prstGeom>
        <a:solidFill>
          <a:schemeClr val="accent6">
            <a:lumMod val="60000"/>
            <a:lumOff val="40000"/>
          </a:schemeClr>
        </a:solid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sv-SE" sz="2000" b="1"/>
            <a:t>FAKTARUTA - </a:t>
          </a:r>
          <a:r>
            <a:rPr lang="sv-SE" sz="1800" b="1"/>
            <a:t>Beräkningar </a:t>
          </a:r>
          <a:r>
            <a:rPr lang="sv-SE" sz="1600" b="1"/>
            <a:t>&amp;</a:t>
          </a:r>
          <a:r>
            <a:rPr lang="sv-SE" sz="1800" b="1"/>
            <a:t> källor</a:t>
          </a:r>
          <a:br>
            <a:rPr lang="sv-SE" sz="1100" b="1"/>
          </a:br>
          <a:r>
            <a:rPr lang="sv-SE" sz="1600" b="1"/>
            <a:t>Beräkningsvärden uppdaterade senast: </a:t>
          </a:r>
          <a:r>
            <a:rPr lang="sv-SE" sz="1600" b="0"/>
            <a:t>2024-07-12 utifrån aktuell data.</a:t>
          </a:r>
          <a:br>
            <a:rPr lang="sv-SE" sz="1100" b="1"/>
          </a:br>
          <a:br>
            <a:rPr lang="sv-SE" sz="1100" b="1"/>
          </a:br>
          <a:r>
            <a:rPr lang="sv-SE" sz="1400" b="1"/>
            <a:t>För att</a:t>
          </a:r>
          <a:r>
            <a:rPr lang="sv-SE" sz="1400" b="1" baseline="0"/>
            <a:t> kunna jämföra drivmedel och utsläpp räknas alla drivmedelsmängder om till energi i form av kWh.</a:t>
          </a:r>
        </a:p>
        <a:p>
          <a:pPr algn="l"/>
          <a:endParaRPr lang="sv-SE" sz="1200" b="1" baseline="0"/>
        </a:p>
        <a:p>
          <a:pPr algn="l"/>
          <a:r>
            <a:rPr lang="sv-SE" sz="1400" b="1"/>
            <a:t>Omräkningsvärden</a:t>
          </a:r>
          <a:r>
            <a:rPr lang="sv-SE" sz="1400" b="1" baseline="0"/>
            <a:t> från liter och kg till kWh som används är följande:</a:t>
          </a:r>
        </a:p>
        <a:p>
          <a:pPr algn="l"/>
          <a:r>
            <a:rPr lang="sv-SE" sz="1200" b="0" baseline="0"/>
            <a:t>Diesel inom reduktionsplikten: 9,81 kWh/liter</a:t>
          </a:r>
        </a:p>
        <a:p>
          <a:pPr algn="l"/>
          <a:r>
            <a:rPr lang="sv-SE" sz="1200" b="0" baseline="0"/>
            <a:t>Bensin inom reduktionsplikten: 8,64 kWh/liter</a:t>
          </a:r>
        </a:p>
        <a:p>
          <a:pPr algn="l"/>
          <a:r>
            <a:rPr lang="sv-SE" sz="1200" b="0" baseline="0"/>
            <a:t>Alkylatbensin: 8,45 kWh/liter</a:t>
          </a:r>
        </a:p>
        <a:p>
          <a:r>
            <a:rPr lang="sv-SE" sz="1200" b="0" baseline="0">
              <a:solidFill>
                <a:schemeClr val="dk1"/>
              </a:solidFill>
              <a:effectLst/>
              <a:latin typeface="+mn-lt"/>
              <a:ea typeface="+mn-ea"/>
              <a:cs typeface="+mn-cs"/>
            </a:rPr>
            <a:t>Fossilgas (komprimerad): 12,08 kWh/kg</a:t>
          </a:r>
          <a:endParaRPr lang="sv-SE" sz="1200">
            <a:effectLst/>
          </a:endParaRPr>
        </a:p>
        <a:p>
          <a:r>
            <a:rPr lang="sv-SE" sz="1200" b="0" baseline="0">
              <a:solidFill>
                <a:schemeClr val="dk1"/>
              </a:solidFill>
              <a:effectLst/>
              <a:latin typeface="+mn-lt"/>
              <a:ea typeface="+mn-ea"/>
              <a:cs typeface="+mn-cs"/>
            </a:rPr>
            <a:t>Fossilgas (flytande): 13,86 kWh/kg</a:t>
          </a:r>
          <a:br>
            <a:rPr lang="sv-SE" sz="1200" b="0" baseline="0">
              <a:solidFill>
                <a:schemeClr val="dk1"/>
              </a:solidFill>
              <a:effectLst/>
              <a:latin typeface="+mn-lt"/>
              <a:ea typeface="+mn-ea"/>
              <a:cs typeface="+mn-cs"/>
            </a:rPr>
          </a:br>
          <a:r>
            <a:rPr lang="sv-SE" sz="1200" b="0" baseline="0">
              <a:solidFill>
                <a:schemeClr val="dk1"/>
              </a:solidFill>
              <a:effectLst/>
              <a:latin typeface="+mn-lt"/>
              <a:ea typeface="+mn-ea"/>
              <a:cs typeface="+mn-cs"/>
            </a:rPr>
            <a:t>Biogas (komprimerad): 13,58 kWh/kg</a:t>
          </a:r>
          <a:br>
            <a:rPr lang="sv-SE" sz="1200" b="0" baseline="0">
              <a:solidFill>
                <a:schemeClr val="dk1"/>
              </a:solidFill>
              <a:effectLst/>
              <a:latin typeface="+mn-lt"/>
              <a:ea typeface="+mn-ea"/>
              <a:cs typeface="+mn-cs"/>
            </a:rPr>
          </a:br>
          <a:r>
            <a:rPr lang="sv-SE" sz="1200" b="0" baseline="0">
              <a:solidFill>
                <a:schemeClr val="dk1"/>
              </a:solidFill>
              <a:effectLst/>
              <a:latin typeface="+mn-lt"/>
              <a:ea typeface="+mn-ea"/>
              <a:cs typeface="+mn-cs"/>
            </a:rPr>
            <a:t>Biogas (flytande): 13,86 kWh/kg</a:t>
          </a:r>
          <a:endParaRPr lang="sv-SE" sz="1200">
            <a:effectLst/>
          </a:endParaRPr>
        </a:p>
        <a:p>
          <a:pPr algn="l"/>
          <a:r>
            <a:rPr lang="sv-SE" sz="1200" b="0" baseline="0"/>
            <a:t>Vätgas: 33 kWh/kg</a:t>
          </a:r>
        </a:p>
        <a:p>
          <a:pPr algn="l"/>
          <a:r>
            <a:rPr lang="sv-SE" sz="1200" b="0" baseline="0"/>
            <a:t>HVO100: 9,44 kWh/liter</a:t>
          </a:r>
        </a:p>
        <a:p>
          <a:pPr algn="l"/>
          <a:r>
            <a:rPr lang="sv-SE" sz="1200" b="0" baseline="0"/>
            <a:t>FAME/RME/B100: 9,17 kWh/liter</a:t>
          </a:r>
        </a:p>
        <a:p>
          <a:pPr algn="l"/>
          <a:r>
            <a:rPr lang="sv-SE" sz="1200" b="0" baseline="0"/>
            <a:t>Etanol E85: 6,46 kWh/liter</a:t>
          </a:r>
        </a:p>
        <a:p>
          <a:pPr algn="l"/>
          <a:r>
            <a:rPr lang="sv-SE" sz="1200" b="0" baseline="0"/>
            <a:t>Etanol ED95: 5,83 kWh/liter</a:t>
          </a:r>
        </a:p>
        <a:p>
          <a:pPr algn="l"/>
          <a:endParaRPr lang="sv-SE" sz="1200" b="0" baseline="0"/>
        </a:p>
        <a:p>
          <a:pPr algn="l"/>
          <a:r>
            <a:rPr lang="sv-SE" sz="1400" b="1" baseline="0"/>
            <a:t>Källor:</a:t>
          </a:r>
        </a:p>
        <a:p>
          <a:r>
            <a:rPr lang="sv-SE" sz="1200" b="0" baseline="0">
              <a:solidFill>
                <a:schemeClr val="dk1"/>
              </a:solidFill>
              <a:effectLst/>
              <a:latin typeface="+mn-lt"/>
              <a:ea typeface="+mn-ea"/>
              <a:cs typeface="+mn-cs"/>
            </a:rPr>
            <a:t>- Drivkraft Sverige: https://drivkraftsverige.se/fakta-statistik/berakningsfaktorer/</a:t>
          </a:r>
          <a:br>
            <a:rPr lang="sv-SE" sz="1200" b="0" baseline="0">
              <a:solidFill>
                <a:schemeClr val="dk1"/>
              </a:solidFill>
              <a:effectLst/>
              <a:latin typeface="+mn-lt"/>
              <a:ea typeface="+mn-ea"/>
              <a:cs typeface="+mn-cs"/>
            </a:rPr>
          </a:br>
          <a:r>
            <a:rPr lang="sv-SE" sz="1200" b="0" baseline="0">
              <a:solidFill>
                <a:schemeClr val="dk1"/>
              </a:solidFill>
              <a:effectLst/>
              <a:latin typeface="+mn-lt"/>
              <a:ea typeface="+mn-ea"/>
              <a:cs typeface="+mn-cs"/>
            </a:rPr>
            <a:t>- Energimyndighetens årliga drivmedelsrapport i statistikform: https://www.energimyndigheten.se/statistik/ovrig-energistatistik/drivmedelsstatistik</a:t>
          </a:r>
          <a:br>
            <a:rPr lang="sv-SE" sz="1200" b="0" baseline="0">
              <a:solidFill>
                <a:schemeClr val="dk1"/>
              </a:solidFill>
              <a:effectLst/>
              <a:latin typeface="+mn-lt"/>
              <a:ea typeface="+mn-ea"/>
              <a:cs typeface="+mn-cs"/>
            </a:rPr>
          </a:br>
          <a:r>
            <a:rPr lang="sv-SE" sz="1200" b="0" baseline="0">
              <a:solidFill>
                <a:schemeClr val="dk1"/>
              </a:solidFill>
              <a:effectLst/>
              <a:latin typeface="+mn-lt"/>
              <a:ea typeface="+mn-ea"/>
              <a:cs typeface="+mn-cs"/>
            </a:rPr>
            <a:t>- Energigas Sverige: https://www.energigas.se/fakta-om-gas/biogas/faq-om-biogas/vad-ar-energiinnehallet-i-naturgas-biogas-och-fordonsgas/</a:t>
          </a:r>
          <a:endParaRPr lang="sv-SE" sz="1200">
            <a:effectLst/>
          </a:endParaRPr>
        </a:p>
        <a:p>
          <a:pPr algn="l"/>
          <a:endParaRPr lang="sv-SE" sz="1200" b="0" baseline="0"/>
        </a:p>
        <a:p>
          <a:pPr algn="l"/>
          <a:r>
            <a:rPr lang="sv-SE" sz="1400" b="1" baseline="0">
              <a:solidFill>
                <a:schemeClr val="tx1"/>
              </a:solidFill>
            </a:rPr>
            <a:t>Uppräkningsfaktorer för använd energi i el- och vätgasfordon samt för kollektivtrafik/cykling</a:t>
          </a:r>
          <a:br>
            <a:rPr lang="sv-SE" sz="1200" b="1" baseline="0">
              <a:solidFill>
                <a:schemeClr val="tx1"/>
              </a:solidFill>
            </a:rPr>
          </a:br>
          <a:r>
            <a:rPr lang="sv-SE" sz="1200" b="0" baseline="0">
              <a:solidFill>
                <a:schemeClr val="tx1"/>
              </a:solidFill>
            </a:rPr>
            <a:t>För att ge ett rättvist utfall vid sammanställning av andel förnybart drivmedel används uppräkningsfaktorer för vissa drivmedel och transportsätt. Detta görs för att olika drivmedelsalternativ och transportsätt är olika energieffektiva, så för att inte "straffa" användning av energieffektivare drivmedel &amp; transportsätt räknas energianvändning från eldrift, vätgasdrift samt kollektivtrafik/cykel om för att motsvara energianvändning från drift med förbränningsmotor.  </a:t>
          </a:r>
          <a:r>
            <a:rPr lang="sv-SE" sz="1200" b="0" baseline="0"/>
            <a:t>Uppräkningsfaktorerna som används är:</a:t>
          </a:r>
          <a:br>
            <a:rPr lang="sv-SE" sz="1200" b="0" baseline="0"/>
          </a:br>
          <a:r>
            <a:rPr lang="sv-SE" sz="1200" b="0" baseline="0"/>
            <a:t>El: 3 x energianvändningen</a:t>
          </a:r>
        </a:p>
        <a:p>
          <a:pPr algn="l"/>
          <a:r>
            <a:rPr lang="sv-SE" sz="1200" b="0" baseline="0"/>
            <a:t>Vätgas: 1,5 x energianvändningen</a:t>
          </a:r>
          <a:br>
            <a:rPr lang="sv-SE" sz="1200" b="0" baseline="0"/>
          </a:br>
          <a:r>
            <a:rPr lang="sv-SE" sz="1200" b="0" baseline="0"/>
            <a:t>Kollektivtrafik/cykel: 5 x energianvändningen</a:t>
          </a:r>
        </a:p>
        <a:p>
          <a:pPr algn="l"/>
          <a:endParaRPr lang="sv-SE" sz="1200" b="0" baseline="0"/>
        </a:p>
        <a:p>
          <a:pPr marL="0" marR="0" lvl="0" indent="0" algn="l" defTabSz="914400" eaLnBrk="1" fontAlgn="auto" latinLnBrk="0" hangingPunct="1">
            <a:lnSpc>
              <a:spcPct val="100000"/>
            </a:lnSpc>
            <a:spcBef>
              <a:spcPts val="0"/>
            </a:spcBef>
            <a:spcAft>
              <a:spcPts val="0"/>
            </a:spcAft>
            <a:buClrTx/>
            <a:buSzTx/>
            <a:buFontTx/>
            <a:buNone/>
            <a:tabLst/>
            <a:defRPr/>
          </a:pPr>
          <a:r>
            <a:rPr lang="sv-SE" sz="1400" b="1">
              <a:solidFill>
                <a:schemeClr val="tx1"/>
              </a:solidFill>
            </a:rPr>
            <a:t>Faktisk och viktad energianvändning </a:t>
          </a:r>
          <a:br>
            <a:rPr lang="sv-SE" sz="1200" b="0" baseline="0">
              <a:solidFill>
                <a:schemeClr val="tx1"/>
              </a:solidFill>
            </a:rPr>
          </a:br>
          <a:r>
            <a:rPr lang="sv-SE" sz="1200" b="0" baseline="0">
              <a:solidFill>
                <a:schemeClr val="tx1"/>
              </a:solidFill>
            </a:rPr>
            <a:t>Viktad energianvändning utifrån uppräkningsfaktorerna ovan är det som används för att följa upp kravställningen i avtalet på ett rättvist sätt. Faktiskt energianvändning redovisas också, främst för att både beställaren och leverantören kan använda de uppgifterna i redovisningssyfte, t.ex. för att redovisa statistik över klimatpåverkan.</a:t>
          </a:r>
          <a:endParaRPr lang="sv-SE" sz="1200" b="1" baseline="0"/>
        </a:p>
      </xdr:txBody>
    </xdr:sp>
    <xdr:clientData/>
  </xdr:twoCellAnchor>
</xdr:wsDr>
</file>

<file path=xl/persons/person.xml><?xml version="1.0" encoding="utf-8"?>
<personList xmlns="http://schemas.microsoft.com/office/spreadsheetml/2018/threadedcomments" xmlns:x="http://schemas.openxmlformats.org/spreadsheetml/2006/main">
  <person displayName="Tor Eiderfors" id="{F439FB8F-14DF-4D4A-BAA7-E38109494404}" userId="Tor Eiderfors" providerId="None"/>
  <person displayName="Björn Isaksson" id="{1DEA99A0-A15C-AD43-9BF0-ED9A6F332CEF}" userId="S::bjorn@biogasost.onmicrosoft.com::b119fe77-5a8e-4b23-a9a1-f8efa9b735a2" providerId="AD"/>
  <person displayName="Felix Ek" id="{531EF6C0-572F-E545-9FC0-7C7FF905CA7B}" userId="S::felix.ek@biogasost.onmicrosoft.com::29665d31-27ea-4442-b9db-e9c09494a415" providerId="AD"/>
  <person displayName="Tor Thomsson" id="{768951B3-9ECB-4223-AE93-313D622941C3}" userId="S::tor.thomsson@biogasost.onmicrosoft.com::c3514424-2c2d-4e05-8d14-c9ea5123b63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U13" dT="2023-05-26T15:25:54.25" personId="{768951B3-9ECB-4223-AE93-313D622941C3}" id="{36013DDC-B13F-4F6D-B1E3-09A253B5C61A}">
    <text>Denna formel ger dagens år. Det kommer därför ändras när året slår om och kommer inte vara något som behöver justeras.</text>
  </threadedComment>
</ThreadedComments>
</file>

<file path=xl/threadedComments/threadedComment2.xml><?xml version="1.0" encoding="utf-8"?>
<ThreadedComments xmlns="http://schemas.microsoft.com/office/spreadsheetml/2018/threadedcomments" xmlns:x="http://schemas.openxmlformats.org/spreadsheetml/2006/main">
  <threadedComment ref="P2" dT="2020-09-29T07:18:17.97" personId="{1DEA99A0-A15C-AD43-9BF0-ED9A6F332CEF}" id="{87826DBF-0AFC-EF49-80C5-263ADDA8BD68}">
    <text>Klimatpåverkan avser summan av nettoutsläpp av växthusgaser ur ett livcykelperspektiv. Fossila drivmedel ger ett nettoutsläpp vid förbränning men ger också klimatpåverkan vid frakt, utvinning och bearbetning. Likaså innebär bland annat bearbetning och frakt av förnybara alternativ att de får viss påverkan på klimatet trots att råvaran är förnybar och/eller CO2-neutral.</text>
  </threadedComment>
  <threadedComment ref="P3" dT="2020-09-29T07:12:39.55" personId="{1DEA99A0-A15C-AD43-9BF0-ED9A6F332CEF}" id="{92DBD1A2-204D-4B54-869C-32032D24A0D8}">
    <text>Emissionsfaktor avser fossil andel ur ett WTW-perspektiv och är hämtad från https://www.energimyndigheten.se/globalassets/fornybart/hallbara-branslen/publikationer/drivmedel-2018.pdf?ResourceId=5753 om inget annat anges</text>
  </threadedComment>
  <threadedComment ref="Q3" dT="2020-09-29T07:12:50.91" personId="{1DEA99A0-A15C-AD43-9BF0-ED9A6F332CEF}" id="{D8B5E669-FA37-4370-9748-994498C07F09}">
    <text>Emissionsfaktor avser förnybar andel ur ett WTW-perspektiv och är hämtad från Energimyndighetens rapport Drivmedel 2022 om inget anat anges. https://energimyndigheten.a-w2m.se/Home.mvc?ResourceId=216291</text>
  </threadedComment>
  <threadedComment ref="Q3" dT="2022-01-18T07:57:14.77" personId="{531EF6C0-572F-E545-9FC0-7C7FF905CA7B}" id="{F6DEC495-24F2-4C79-ADE9-526A5AC682F5}" parentId="{D8B5E669-FA37-4370-9748-994498C07F09}">
    <text>Uppdaterad med värden från Energimyndigheten - Drivmedel 2020</text>
  </threadedComment>
  <threadedComment ref="Q3" dT="2024-07-12T07:19:06.32" personId="{F439FB8F-14DF-4D4A-BAA7-E38109494404}" id="{22B150D7-6D01-4C35-A144-E113296955C0}" parentId="{D8B5E669-FA37-4370-9748-994498C07F09}">
    <text>Uppdaterade från Energimyndighetens nya app för Drivmedel 2023: 
https://www.energimyndigheten.se/klimat/hallbarhetskriterier/drivmedelsstatistik/</text>
    <extLst>
      <x:ext xmlns:xltc2="http://schemas.microsoft.com/office/spreadsheetml/2020/threadedcomments2" uri="{F7C98A9C-CBB3-438F-8F68-D28B6AF4A901}">
        <xltc2:checksum>4182131008</xltc2:checksum>
        <xltc2:hyperlink startIndex="65" length="81" url="https://www.energimyndigheten.se/klimat/hallbarhetskriterier/drivmedelsstatistik/"/>
      </x:ext>
    </extLst>
  </threadedComment>
  <threadedComment ref="A4" dT="2024-07-09T14:39:31.08" personId="{F439FB8F-14DF-4D4A-BAA7-E38109494404}" id="{F3CC3C27-A324-4006-B470-E442C2461802}">
    <text>Från Drivkraft Sveriges sammanställning, Beräkningsfaktorer 2023:
https://drivkraftsverige.se/wp-content/uploads/2023/11/Berakningsfaktorer-2023.pdf</text>
    <extLst>
      <x:ext xmlns:xltc2="http://schemas.microsoft.com/office/spreadsheetml/2020/threadedcomments2" uri="{F7C98A9C-CBB3-438F-8F68-D28B6AF4A901}">
        <xltc2:checksum>142327881</xltc2:checksum>
        <xltc2:hyperlink startIndex="66" length="82" url="https://drivkraftsverige.se/wp-content/uploads/2023/11/Berakningsfaktorer-2023.pdf"/>
      </x:ext>
    </extLst>
  </threadedComment>
  <threadedComment ref="E4" dT="2022-01-18T09:01:20.92" personId="{531EF6C0-572F-E545-9FC0-7C7FF905CA7B}" id="{59833C5E-1DE2-4300-93DF-1AD5ED350ECE}">
    <text>Energiinnehåll från SPBI. Emissionsfaktorn uppdateras årligen utifrån reduktionsplikten och Energimyndighetens rapport Drivmedel.</text>
  </threadedComment>
  <threadedComment ref="L4" dT="2021-05-06T14:19:26.17" personId="{1DEA99A0-A15C-AD43-9BF0-ED9A6F332CEF}" id="{2AA4EFF8-A2EA-42D1-A2F4-3E548986F934}">
    <text>Prognos räknat på 85% klimatnytta för förnybar andel:
2022: 36%
2023: 41%
2024: 7,1%
2025: 7,1%
2026: 7,1%
2027: ??
2028: ??
2029: ??
2030: ??</text>
  </threadedComment>
  <threadedComment ref="Q4" dT="2021-05-06T14:27:53.91" personId="{1DEA99A0-A15C-AD43-9BF0-ED9A6F332CEF}" id="{A3E78CCC-3B4A-47BE-8E15-52CE3E299097}">
    <text>Formeln har formen: =[UTSLÄPPS
FAKTOR RME/FAME]*0,07/J3/1000+[UTSLÄPPSFAKTOR HVO]*(J3-0,07)/J3/1000
Antar 7% RME/FAME och att resten är HVO. I Drivmedel 2022 angavs utsläppsfaktorer i tabell 5 för de mängder som omfattades av reduktionsplikt.</text>
  </threadedComment>
  <threadedComment ref="A5" dT="2024-07-09T14:39:39.55" personId="{F439FB8F-14DF-4D4A-BAA7-E38109494404}" id="{D40B8AA9-38B7-437F-8D64-7953ED21FE2F}">
    <text xml:space="preserve">Från Drivkraft Sveriges sammanställning, Beräkningsfaktorer 2023:
https://drivkraftsverige.se/wp-content/uploads/2023/11/Berakningsfaktorer-2023.pdf
</text>
    <extLst>
      <x:ext xmlns:xltc2="http://schemas.microsoft.com/office/spreadsheetml/2020/threadedcomments2" uri="{F7C98A9C-CBB3-438F-8F68-D28B6AF4A901}">
        <xltc2:checksum>3225972313</xltc2:checksum>
        <xltc2:hyperlink startIndex="66" length="82" url="https://drivkraftsverige.se/wp-content/uploads/2023/11/Berakningsfaktorer-2023.pdf"/>
      </x:ext>
    </extLst>
  </threadedComment>
  <threadedComment ref="E5" dT="2020-11-18T16:31:26.72" personId="{1DEA99A0-A15C-AD43-9BF0-ED9A6F332CEF}" id="{A048A24A-90C9-42B0-8576-137595796BF4}">
    <text>Den förnybara komponenten antas vara etanol, detta kan förväntas stämma väl överens med verkligheten fram till och med cirka 2021. Därefter förväntas en signifikant andel biobensin med okänd klimatprestanda börja blandas in. Länk till Energimyndighetens drivmedelsrapport: https://www.energimyndigheten.se/globalassets/nyheter/2020/er-2020_26-drivmedel-2019.pdf</text>
  </threadedComment>
  <threadedComment ref="E5" dT="2021-06-16T13:18:32.31" personId="{531EF6C0-572F-E545-9FC0-7C7FF905CA7B}" id="{7129AA82-3A58-40C2-A6E7-6FE33BCF4357}" parentId="{A048A24A-90C9-42B0-8576-137595796BF4}">
    <text>Källa energivärde: https://drivkraftsverige.se/uppslagsverk/fakta/berakningsfaktorer/energiinnehall-densitet-och-koldioxidemission/</text>
  </threadedComment>
  <threadedComment ref="L5" dT="2021-05-06T14:23:31.41" personId="{1DEA99A0-A15C-AD43-9BF0-ED9A6F332CEF}" id="{740D22B9-4962-4F02-9A7B-83F2D934D86D}">
    <text>Prognos räknat på 85% klimatnytta för förnybar andel:
2022: 9,2%
2023: 11.9%
2024: 9,5%
2025: 9,5%
2026: 9,5%
2027: ??
2028: ??
2029: ??
2030: ??</text>
  </threadedComment>
  <threadedComment ref="Q5" dT="2021-05-06T14:31:54.81" personId="{1DEA99A0-A15C-AD43-9BF0-ED9A6F332CEF}" id="{9E396843-917E-4A85-B5DC-D2E3FFEB6372}">
    <text>Formeln antar att all förnybar inblandning är etanol. I Drivmedel 2022 angavs utsläppsfaktorer i tabell 5 för de mängder som omfattades av reduktionsplikt.</text>
  </threadedComment>
  <threadedComment ref="A6" dT="2024-07-09T14:39:49.18" personId="{F439FB8F-14DF-4D4A-BAA7-E38109494404}" id="{D884E3DE-C326-4FE0-AECC-C3C437F25CD2}">
    <text xml:space="preserve">Från Drivkraft Sveriges sammanställning, Beräkningsfaktorer 2023:
https://drivkraftsverige.se/wp-content/uploads/2023/11/Berakningsfaktorer-2023.pdf
</text>
    <extLst>
      <x:ext xmlns:xltc2="http://schemas.microsoft.com/office/spreadsheetml/2020/threadedcomments2" uri="{F7C98A9C-CBB3-438F-8F68-D28B6AF4A901}">
        <xltc2:checksum>3225972313</xltc2:checksum>
        <xltc2:hyperlink startIndex="66" length="82" url="https://drivkraftsverige.se/wp-content/uploads/2023/11/Berakningsfaktorer-2023.pdf"/>
      </x:ext>
    </extLst>
  </threadedComment>
  <threadedComment ref="E6" dT="2021-06-16T13:18:45.97" personId="{531EF6C0-572F-E545-9FC0-7C7FF905CA7B}" id="{7712D118-1301-46B0-83DE-4468DC62BDDE}">
    <text>Källa energivärde: https://drivkraftsverige.se/uppslagsverk/fakta/berakningsfaktorer/energiinnehall-densitet-och-koldioxidemission/</text>
  </threadedComment>
  <threadedComment ref="A7" dT="2024-07-12T08:12:12.92" personId="{F439FB8F-14DF-4D4A-BAA7-E38109494404}" id="{395396B9-66A1-4250-85D5-0FB37B8205A7}">
    <text>Värmevärde från EMs app Drivmedel 2023, för fordonsgas under Drivmedel. Skillnad mellan fordonsgas och biogas (48,7 mot 48,9). Värmevärde - Vv. Formeln: [Vv biogas*andel biogas+X(Vv fossilgas)*andel fossilgas=Vv fordonsgas] -&gt; 48,9*0,963+(1-0,963)X = 48,7 -&gt; X = (48,7-48,9*0,963)/(1-0,963) = 43,49: 
https://energimyndigheten.a-w2m.se/Home.mvc?ResourceId=208409</text>
    <extLst>
      <x:ext xmlns:xltc2="http://schemas.microsoft.com/office/spreadsheetml/2020/threadedcomments2" uri="{F7C98A9C-CBB3-438F-8F68-D28B6AF4A901}">
        <xltc2:checksum>189239800</xltc2:checksum>
        <xltc2:hyperlink startIndex="301" length="61" url="https://energimyndigheten.a-w2m.se/Home.mvc?ResourceId=208409"/>
      </x:ext>
    </extLst>
  </threadedComment>
  <threadedComment ref="A8" dT="2024-07-12T08:06:30.34" personId="{F439FB8F-14DF-4D4A-BAA7-E38109494404}" id="{6D88BA8A-74AE-4DFF-A38C-717635760E29}">
    <text>Värmevärde från EMs app Drivmedel 2023, för LNG/LBG under Drivmedel. Ingen skillnad mellan LBG och LNG/LBG, därför samma: https://energimyndigheten.a-w2m.se/Home.mvc?ResourceId=208409</text>
    <extLst>
      <x:ext xmlns:xltc2="http://schemas.microsoft.com/office/spreadsheetml/2020/threadedcomments2" uri="{F7C98A9C-CBB3-438F-8F68-D28B6AF4A901}">
        <xltc2:checksum>721033376</xltc2:checksum>
        <xltc2:hyperlink startIndex="122" length="61" url="https://energimyndigheten.a-w2m.se/Home.mvc?ResourceId=208409"/>
      </x:ext>
    </extLst>
  </threadedComment>
  <threadedComment ref="E9" dT="2020-09-29T07:06:45.01" personId="{1DEA99A0-A15C-AD43-9BF0-ED9A6F332CEF}" id="{7D70312B-1BE0-4001-9CC1-AB40871D3114}">
    <text xml:space="preserve">Avser el från kolkraft. Emissionsfaktorn innefattar både elens och batteriets klimatpåverkan. De utsläpp en elbil ger upphov till är beräknat enligt länk: https://biodrivost.se/Portals/0/adam/Publikationer/kMQIG92l80S56B6kGtmPsQ/PDF/Broschyr_EKR-1.pdf
</text>
  </threadedComment>
  <threadedComment ref="P9" dT="2021-05-06T14:40:08.47" personId="{1DEA99A0-A15C-AD43-9BF0-ED9A6F332CEF}" id="{54CF1A76-707C-47D3-A91E-8C2290F5B37A}">
    <text>Utsläppsfaktor för kol med en antagen verkningsgrad om 70%.</text>
  </threadedComment>
  <threadedComment ref="P14" dT="2020-09-29T07:12:39.55" personId="{1DEA99A0-A15C-AD43-9BF0-ED9A6F332CEF}" id="{71CEACCE-AEA8-A54B-9462-99C7E5B6DF2F}">
    <text>Emissionsfaktor avser fossil andel ur ett WTW-perspektiv och är hämtad från https://www.energimyndigheten.se/globalassets/fornybart/hallbara-branslen/publikationer/drivmedel-2018.pdf?ResourceId=5753 om inget annat anges</text>
  </threadedComment>
  <threadedComment ref="A15" dT="2024-07-09T14:40:16.85" personId="{F439FB8F-14DF-4D4A-BAA7-E38109494404}" id="{8A315FFA-211E-47C4-9560-DF42D17C7763}">
    <text xml:space="preserve">Från Drivkraft Sveriges sammanställning, Beräkningsfaktorer 2023:
https://drivkraftsverige.se/wp-content/uploads/2023/11/Berakningsfaktorer-2023.pdf
</text>
    <extLst>
      <x:ext xmlns:xltc2="http://schemas.microsoft.com/office/spreadsheetml/2020/threadedcomments2" uri="{F7C98A9C-CBB3-438F-8F68-D28B6AF4A901}">
        <xltc2:checksum>3225972313</xltc2:checksum>
        <xltc2:hyperlink startIndex="66" length="82" url="https://drivkraftsverige.se/wp-content/uploads/2023/11/Berakningsfaktorer-2023.pdf"/>
      </x:ext>
    </extLst>
  </threadedComment>
  <threadedComment ref="E15" dT="2021-06-16T13:19:12.84" personId="{531EF6C0-572F-E545-9FC0-7C7FF905CA7B}" id="{94F8B1A7-EC5E-4E71-9741-9C8B66E9B8D6}">
    <text>Källa energivärde: https://drivkraftsverige.se/uppslagsverk/fakta/berakningsfaktorer/energiinnehall-densitet-och-koldioxidemission/</text>
  </threadedComment>
  <threadedComment ref="A16" dT="2024-07-09T14:40:19.46" personId="{F439FB8F-14DF-4D4A-BAA7-E38109494404}" id="{89ACA093-B19D-4C19-BCA5-5BD79C8D1611}">
    <text xml:space="preserve">Från Drivkraft Sveriges sammanställning, Beräkningsfaktorer 2023:
https://drivkraftsverige.se/wp-content/uploads/2023/11/Berakningsfaktorer-2023.pdf
</text>
    <extLst>
      <x:ext xmlns:xltc2="http://schemas.microsoft.com/office/spreadsheetml/2020/threadedcomments2" uri="{F7C98A9C-CBB3-438F-8F68-D28B6AF4A901}">
        <xltc2:checksum>3225972313</xltc2:checksum>
        <xltc2:hyperlink startIndex="66" length="82" url="https://drivkraftsverige.se/wp-content/uploads/2023/11/Berakningsfaktorer-2023.pdf"/>
      </x:ext>
    </extLst>
  </threadedComment>
  <threadedComment ref="E16" dT="2021-06-16T13:19:28.47" personId="{531EF6C0-572F-E545-9FC0-7C7FF905CA7B}" id="{8A82CA61-8DBF-4F71-B287-805A7FA1A65C}">
    <text>Källa energivärde: https://drivkraftsverige.se/uppslagsverk/fakta/berakningsfaktorer/energiinnehall-densitet-och-koldioxidemission/</text>
  </threadedComment>
  <threadedComment ref="A17" dT="2024-07-09T14:40:32.01" personId="{F439FB8F-14DF-4D4A-BAA7-E38109494404}" id="{E6175348-E6D8-4085-AB0A-BD60F12D2458}">
    <text xml:space="preserve">Från Drivkraft Sveriges sammanställning, Beräkningsfaktorer 2023:
https://drivkraftsverige.se/wp-content/uploads/2023/11/Berakningsfaktorer-2023.pdf
</text>
    <extLst>
      <x:ext xmlns:xltc2="http://schemas.microsoft.com/office/spreadsheetml/2020/threadedcomments2" uri="{F7C98A9C-CBB3-438F-8F68-D28B6AF4A901}">
        <xltc2:checksum>3225972313</xltc2:checksum>
        <xltc2:hyperlink startIndex="66" length="82" url="https://drivkraftsverige.se/wp-content/uploads/2023/11/Berakningsfaktorer-2023.pdf"/>
      </x:ext>
    </extLst>
  </threadedComment>
  <threadedComment ref="E17" dT="2021-06-16T13:19:54.18" personId="{531EF6C0-572F-E545-9FC0-7C7FF905CA7B}" id="{8F7996FD-8E43-49AE-9EB3-EAFC79753221}">
    <text>Källa energivärde: https://drivkraftsverige.se/uppslagsverk/fakta/berakningsfaktorer/energiinnehall-densitet-och-koldioxidemission/
Medelvärde har använts.</text>
  </threadedComment>
  <threadedComment ref="A18" dT="2024-07-09T14:40:35.47" personId="{F439FB8F-14DF-4D4A-BAA7-E38109494404}" id="{1D226289-28C5-43B3-B2D8-73E5D60D2652}">
    <text xml:space="preserve">Från Drivkraft Sveriges sammanställning, Beräkningsfaktorer 2023:
https://drivkraftsverige.se/wp-content/uploads/2023/11/Berakningsfaktorer-2023.pdf
</text>
    <extLst>
      <x:ext xmlns:xltc2="http://schemas.microsoft.com/office/spreadsheetml/2020/threadedcomments2" uri="{F7C98A9C-CBB3-438F-8F68-D28B6AF4A901}">
        <xltc2:checksum>3225972313</xltc2:checksum>
        <xltc2:hyperlink startIndex="66" length="82" url="https://drivkraftsverige.se/wp-content/uploads/2023/11/Berakningsfaktorer-2023.pdf"/>
      </x:ext>
    </extLst>
  </threadedComment>
  <threadedComment ref="A19" dT="2024-07-12T07:57:56.35" personId="{F439FB8F-14DF-4D4A-BAA7-E38109494404}" id="{62002B1B-7C9A-4820-9FD5-58D2AB077434}">
    <text>Värmevärde från EMs app Drivmedel 2023, för Biogas under Drivmedel&gt;Alternativa&gt;klicka på biogas i cirkeldiagrammet: https://energimyndigheten.a-w2m.se/Home.mvc?ResourceId=208409</text>
    <extLst>
      <x:ext xmlns:xltc2="http://schemas.microsoft.com/office/spreadsheetml/2020/threadedcomments2" uri="{F7C98A9C-CBB3-438F-8F68-D28B6AF4A901}">
        <xltc2:checksum>832936669</xltc2:checksum>
        <xltc2:hyperlink startIndex="116" length="61" url="https://energimyndigheten.a-w2m.se/Home.mvc?ResourceId=208409"/>
      </x:ext>
    </extLst>
  </threadedComment>
  <threadedComment ref="A20" dT="2024-07-12T07:59:24.82" personId="{F439FB8F-14DF-4D4A-BAA7-E38109494404}" id="{54A24970-B106-4578-B509-15BC6E8E4984}">
    <text>Värmevärde från EMs app Drivmedel 2023, för Fordonsgas under Drivmedel&gt;Alternativa: https://energimyndigheten.a-w2m.se/Home.mvc?ResourceId=208409</text>
    <extLst>
      <x:ext xmlns:xltc2="http://schemas.microsoft.com/office/spreadsheetml/2020/threadedcomments2" uri="{F7C98A9C-CBB3-438F-8F68-D28B6AF4A901}">
        <xltc2:checksum>3018177676</xltc2:checksum>
        <xltc2:hyperlink startIndex="84" length="61" url="https://energimyndigheten.a-w2m.se/Home.mvc?ResourceId=208409"/>
      </x:ext>
    </extLst>
  </threadedComment>
  <threadedComment ref="E20" dT="2020-09-29T07:09:27.08" personId="{1DEA99A0-A15C-AD43-9BF0-ED9A6F332CEF}" id="{7ED1D490-2873-48D7-8BCB-37B1D2B19DD1}">
    <text>Enligt statistik från Energigas Sverige: https://www.energigas.se/fakta-om-gas/fordonsgas-och-gasbilar/statistik-om-fordonsgas/</text>
  </threadedComment>
  <threadedComment ref="E20" dT="2022-01-18T08:10:09.38" personId="{531EF6C0-572F-E545-9FC0-7C7FF905CA7B}" id="{E1BF40EE-1BE4-418F-9042-4AF4D4ABB95B}" parentId="{7ED1D490-2873-48D7-8BCB-37B1D2B19DD1}">
    <text>uppdaterad utifrån: https://www.scb.se/hitta-statistik/statistik-efter-amne/energi/tillforsel-och-anvandning-av-energi/leveranser-av-fordonsgas/pong/tabell-och-diagram/leveranser-av-fordonsgas-manadsvarden/</text>
  </threadedComment>
  <threadedComment ref="L20" dT="2024-07-12T08:35:16.72" personId="{F439FB8F-14DF-4D4A-BAA7-E38109494404}" id="{471052DA-4D3F-4A37-B27C-1BF50C13C386}">
    <text xml:space="preserve">Andel biogas för 2022 från https://www.scb.se/hitta-statistik/statistik-efter-amne/energi/tillforsel-och-anvandning-av-energi/leveranser-av-fordonsgas/pong/tabell-och-diagram/leveranser-av-fordonsgas-manadsvarden/
</text>
    <extLst>
      <x:ext xmlns:xltc2="http://schemas.microsoft.com/office/spreadsheetml/2020/threadedcomments2" uri="{F7C98A9C-CBB3-438F-8F68-D28B6AF4A901}">
        <xltc2:checksum>3110218895</xltc2:checksum>
        <xltc2:hyperlink startIndex="27" length="186" url="https://www.scb.se/hitta-statistik/statistik-efter-amne/energi/tillforsel-och-anvandning-av-energi/leveranser-av-fordonsgas/pong/tabell-och-diagram/leveranser-av-fordonsgas-manadsvarden/"/>
      </x:ext>
    </extLst>
  </threadedComment>
  <threadedComment ref="A21" dT="2024-07-12T07:58:34.46" personId="{F439FB8F-14DF-4D4A-BAA7-E38109494404}" id="{7CAD9B9F-BD1E-4D08-91AA-D2958315CBBF}">
    <text xml:space="preserve">Värmevärde från EMs app Drivmedel 2023, för LBG under Drivmedel&gt;Alternativa&gt;klicka på biogas i cirkeldiagrammet: https://energimyndigheten.a-w2m.se/Home.mvc?ResourceId=208409
</text>
    <extLst>
      <x:ext xmlns:xltc2="http://schemas.microsoft.com/office/spreadsheetml/2020/threadedcomments2" uri="{F7C98A9C-CBB3-438F-8F68-D28B6AF4A901}">
        <xltc2:checksum>3160106956</xltc2:checksum>
        <xltc2:hyperlink startIndex="113" length="61" url="https://energimyndigheten.a-w2m.se/Home.mvc?ResourceId=208409"/>
      </x:ext>
    </extLst>
  </threadedComment>
  <threadedComment ref="A22" dT="2024-07-12T07:59:39.24" personId="{F439FB8F-14DF-4D4A-BAA7-E38109494404}" id="{24611DE5-AD30-449F-A725-286378A62427}">
    <text>Värmevärde från EMs app Drivmedel 2023, för LNG/LBG under Drivmedel&gt;Alternativa: https://energimyndigheten.a-w2m.se/Home.mvc?ResourceId=208409</text>
    <extLst>
      <x:ext xmlns:xltc2="http://schemas.microsoft.com/office/spreadsheetml/2020/threadedcomments2" uri="{F7C98A9C-CBB3-438F-8F68-D28B6AF4A901}">
        <xltc2:checksum>2397879810</xltc2:checksum>
        <xltc2:hyperlink startIndex="81" length="61" url="https://energimyndigheten.a-w2m.se/Home.mvc?ResourceId=208409"/>
      </x:ext>
    </extLst>
  </threadedComment>
  <threadedComment ref="E22" dT="2020-09-29T07:10:58.41" personId="{1DEA99A0-A15C-AD43-9BF0-ED9A6F332CEF}" id="{5BD888EE-4BF0-45B3-90DF-60FB076C4412}">
    <text>Enligt statistik från Energigas Sverige: https://www.energigas.se/fakta-om-gas/fordonsgas-och-gasbilar/statistik-om-fordonsgas/</text>
  </threadedComment>
  <threadedComment ref="L22" dT="2024-07-12T08:35:32.05" personId="{F439FB8F-14DF-4D4A-BAA7-E38109494404}" id="{BDC342EE-E981-426A-8AB5-40C3EDE3AFA1}">
    <text>Andel LBG för 2022 från https://www.scb.se/hitta-statistik/statistik-efter-amne/energi/tillforsel-och-anvandning-av-energi/leveranser-av-fordonsgas/pong/tabell-och-diagram/leveranser-av-fordonsgas-manadsvarden/</text>
    <extLst>
      <x:ext xmlns:xltc2="http://schemas.microsoft.com/office/spreadsheetml/2020/threadedcomments2" uri="{F7C98A9C-CBB3-438F-8F68-D28B6AF4A901}">
        <xltc2:checksum>2506581896</xltc2:checksum>
        <xltc2:hyperlink startIndex="24" length="186" url="https://www.scb.se/hitta-statistik/statistik-efter-amne/energi/tillforsel-och-anvandning-av-energi/leveranser-av-fordonsgas/pong/tabell-och-diagram/leveranser-av-fordonsgas-manadsvarden/"/>
      </x:ext>
    </extLst>
  </threadedComment>
  <threadedComment ref="Q22" dT="2021-07-22T08:18:07.34" personId="{531EF6C0-572F-E545-9FC0-7C7FF905CA7B}" id="{C86709AE-4BDD-4C5E-897A-77BBC4582BD9}">
    <text>Kommer från Naturvårdsverket som i sin tur baserar det på data levererad till Energimyndigheten. https://www.naturvardsverket.se/PageFiles/120264/210406-%20berakna-utslappsminskning.pdf</text>
  </threadedComment>
  <threadedComment ref="E23" dT="2020-09-29T07:11:14.71" personId="{1DEA99A0-A15C-AD43-9BF0-ED9A6F332CEF}" id="{3DA4420B-5F91-4398-A15A-702242CDDDCF}">
    <text>Emssionfaktorn för grön el inklusive elbilsbatteri bestäms som 140 g/kWh. Usläppen för en elbil är beräknat på sama sätt som för el från icke förnybara energikällor. Emissionsfaktorn för grön el antas vara 14 g/kWh, källa: https://energiforskmedia.blob.core.windows.net/media/17907/miljoefaktaboken-2011-vaermeforskrapport-1183.pdf</text>
  </threadedComment>
  <threadedComment ref="K24" dT="2022-01-18T13:56:21.03" personId="{531EF6C0-572F-E545-9FC0-7C7FF905CA7B}" id="{1BFD3B1D-6AA2-4D56-A06D-A394CA91A37F}">
    <text>Justeras i cellerna C23 och D23.</text>
  </threadedComment>
  <threadedComment ref="L24" dT="2022-01-18T13:56:39.87" personId="{531EF6C0-572F-E545-9FC0-7C7FF905CA7B}" id="{285D10C4-76D5-4360-80EF-87DE4A67A39E}">
    <text>Justeras utifrån cellerna C23 och D23.</text>
  </threadedComment>
  <threadedComment ref="P24" dT="2021-07-23T13:00:42.67" personId="{531EF6C0-572F-E545-9FC0-7C7FF905CA7B}" id="{BE3FB498-CEB2-41A7-9CF8-81D6CF17BC0F}">
    <text>187 g CO2/kWh. Baseras på att icke förnybar elproduktion i Norden för åren 2018-2020 i snitt varit 78 % kärnkraft och 22 % fossilt enligt statistik från: https://transparency.entsoe.eu/dashboard/show. Utsläppsvärden för kärnkraft och fossilt har tagits från IPCC 2014: https://www.ipcc.ch/site/assets/uploads/2018/02/ipcc_wg3_ar5_annex-iii.pdf#page=7. Kärnkraft 12 g CO2/kWh och kol 820 g CO2/kWh.</text>
  </threadedComment>
  <threadedComment ref="A25" dT="2023-05-30T14:20:50.83" personId="{768951B3-9ECB-4223-AE93-313D622941C3}" id="{3ABA2A50-D430-4BE1-BA9E-45A463071775}">
    <text>100 Wh/pkm då källan säger 130 för landsbuss ok vi tänker hållbart resande faktor.
https://www.reslust.org/wp-content/uploads/2019/03/F%C3%A4rds%C3%A4tt-till-Hornborgasj%C3%B6n.pdf</text>
    <extLst>
      <x:ext xmlns:xltc2="http://schemas.microsoft.com/office/spreadsheetml/2020/threadedcomments2" uri="{F7C98A9C-CBB3-438F-8F68-D28B6AF4A901}">
        <xltc2:checksum>3323496018</xltc2:checksum>
        <xltc2:hyperlink startIndex="83" length="97" url="https://www.reslust.org/wp-content/uploads/2019/03/F%C3%A4rds%C3%A4tt-till-Hornborgasj%C3%B6n.pdf"/>
      </x:ext>
    </extLst>
  </threadedComment>
  <threadedComment ref="Q25" dT="2023-05-30T14:15:07.67" personId="{768951B3-9ECB-4223-AE93-313D622941C3}" id="{968F6C64-702F-4D98-B039-05219D6C3E11}">
    <text xml:space="preserve">Transportföretagen uppger att en vanlig dieselbuss ger upphov till cirka 27 g/personkilometer. Räknar man på 80% klimatreduktion vid förnybart drivmedel får man drygt 5 g/pkm. En rimlig hållbart-resandefaktor är därför 3 g/pkm eftersom buss är det mest klimatpåverkande sättet i denna kategori. Det ger en utsläppsreduktion på 98% jmf med fossildieselbil och cirka 91% jmf biogasbil. Det är bra men inte orimligt.
Hur mycket drivmedel drar en turistbuss?
transportforetagen.se
https://www.transportforetagen.se › contentassets </text>
    <extLst>
      <x:ext xmlns:xltc2="http://schemas.microsoft.com/office/spreadsheetml/2020/threadedcomments2" uri="{F7C98A9C-CBB3-438F-8F68-D28B6AF4A901}">
        <xltc2:checksum>469453910</xltc2:checksum>
        <xltc2:hyperlink startIndex="414" length="40" url="https://www.transportforetagen.se/contentassets/a9ca2435358e4cf3b5a2a1c573147d89/fragor-och-svar-turistbussens-klimatpaverkan.docx?ts=8d7a8a9d0121580"/>
        <xltc2:hyperlink startIndex="455" length="21" url="http://transportforetagen.se/"/>
        <xltc2:hyperlink startIndex="477" length="33" url="https://www.transportforetagen.se/"/>
        <xltc2:hyperlink startIndex="510" length="16" url="https://www.transportforetagen.se/contentassets/a9ca2435358e4cf3b5a2a1c573147d89/fragor-och-svar-turistbussens-klimatpaverkan.docx?ts=8d7a8a9d0121580"/>
      </x:ext>
    </extLst>
  </threadedComment>
  <threadedComment ref="E26" dT="2020-09-29T07:27:46.16" personId="{1DEA99A0-A15C-AD43-9BF0-ED9A6F332CEF}" id="{29D8A11E-FDED-46FD-9650-4BA7D322B842}">
    <text>Enligt Vätgas Sverige (www.vatgas.se) åtgår cirka 50 kWh el till 1 kg vätgas (33 kWh). Viss värme kan antas tillvaratas vilket skulle sänka vätgasens klimatpåverkan men det går också åt viss energi till distribution och trycksättning. Dessa två effekter antas vara likvärdiga och tar därför ut varandra.</text>
  </threadedComment>
</ThreadedComments>
</file>

<file path=xl/threadedComments/threadedComment3.xml><?xml version="1.0" encoding="utf-8"?>
<ThreadedComments xmlns="http://schemas.microsoft.com/office/spreadsheetml/2018/threadedcomments" xmlns:x="http://schemas.openxmlformats.org/spreadsheetml/2006/main">
  <threadedComment ref="U45" dT="2021-05-19T13:49:27.24" personId="{1DEA99A0-A15C-AD43-9BF0-ED9A6F332CEF}" id="{821EDAC5-6FA0-9D43-8C34-296606373D35}">
    <text>Avser viktade mängder där hänsyn tagits till energieffektivitet i fordon med elmotor i syfte att bättre motsvara transportarbetet.</text>
  </threadedComment>
  <threadedComment ref="V45" dT="2020-09-29T12:04:13.06" personId="{1DEA99A0-A15C-AD43-9BF0-ED9A6F332CEF}" id="{FA7A8185-D0BF-1B41-840E-3F4A2A2B0844}">
    <text>Avser faktisk beräknad mängd där ingen hänsyn tagits till energieffektivitet i fordonet.
Färgade rutor kopieras till kolumn B till I i fliken sammanställning. 
1. Kopiera det färgade området. 
2. Klistra in i kolumn B i fliken sammanställning genom att högerklicka och välja dialogrutan ”klistra in special” längst ner i rullisten ”klistra in special”.
3. Klicka i ”värden” och ”transponera”
4. Klicka på ”OK”</text>
  </threadedComment>
  <threadedComment ref="T46" dT="2020-11-18T16:38:27.81" personId="{1DEA99A0-A15C-AD43-9BF0-ED9A6F332CEF}" id="{4E11013A-30B1-C345-AFBA-3C7FC65DB5D0}">
    <text>Total mängd använd energi, både förnybar och fossil</text>
  </threadedComment>
  <threadedComment ref="T47" dT="2020-11-18T17:00:06.16" personId="{1DEA99A0-A15C-AD43-9BF0-ED9A6F332CEF}" id="{C1E0A155-9E42-604D-A232-49E09FE973EF}">
    <text>Förnybar energi inklusive bensin och diesel inom reduktionsplikten.</text>
  </threadedComment>
  <threadedComment ref="T48" dT="2020-11-18T17:00:50.26" personId="{1DEA99A0-A15C-AD43-9BF0-ED9A6F332CEF}" id="{CA241487-DCBF-3E49-94F7-DC9139697CD5}">
    <text>Energi-mängd biogas.</text>
  </threadedComment>
  <threadedComment ref="T49" dT="2020-11-18T17:01:17.70" personId="{1DEA99A0-A15C-AD43-9BF0-ED9A6F332CEF}" id="{EB879A7F-5250-C142-B6DC-F4B9279DA561}">
    <text>Energi-mängd etanol inklusive de mängder som omfattas av reduktionsplikten.</text>
  </threadedComment>
  <threadedComment ref="T50" dT="2020-11-18T17:01:36.26" personId="{1DEA99A0-A15C-AD43-9BF0-ED9A6F332CEF}" id="{0DA3DC62-FA31-4243-8B59-12C8B4882DED}">
    <text>Energi-mängd biodiesel inklusive de mängder som omfattas av reduktionsplikten.</text>
  </threadedComment>
  <threadedComment ref="T51" dT="2020-11-18T17:01:58.16" personId="{1DEA99A0-A15C-AD43-9BF0-ED9A6F332CEF}" id="{5025C792-A7B4-714A-A4F3-E7561D2C3C8E}">
    <text>Energi-mängd förnybar el.</text>
  </threadedComment>
  <threadedComment ref="T52" dT="2020-11-18T17:02:15.13" personId="{1DEA99A0-A15C-AD43-9BF0-ED9A6F332CEF}" id="{A9B843ED-2B28-DB46-B267-4757B659D9BF}">
    <text>Energi-mängd förnybar vätgas.</text>
  </threadedComment>
  <threadedComment ref="T53" dT="2020-11-18T17:02:49.80" personId="{1DEA99A0-A15C-AD43-9BF0-ED9A6F332CEF}" id="{D228CCA9-869B-204B-9EE3-5EA44FCCFF11}">
    <text>Total klimatpåverkan inklusive de volymer som omfattas av reduktionsplikten.</text>
  </threadedComment>
  <threadedComment ref="T54" dT="2020-11-18T17:04:10.93" personId="{1DEA99A0-A15C-AD43-9BF0-ED9A6F332CEF}" id="{AB4E9925-CC9D-6047-BB8C-2C7D0B615CFF}">
    <text>Andel av total använd energi som utgörs av förnybar energi. Inklusive de volymer som omfattas av reduktionsplikten.</text>
  </threadedComment>
  <threadedComment ref="T55" dT="2021-05-18T14:47:51.02" personId="{1DEA99A0-A15C-AD43-9BF0-ED9A6F332CEF}" id="{EE46F3DB-D085-B846-9044-C0901325848F}">
    <text>Normalt utvärderas upphandlingen på ”Viktad andel förnybar energi utanför reduktionsplikten” Markerat i blått och med fet stil.</text>
  </threadedComment>
  <threadedComment ref="T56" dT="2020-11-18T17:05:25.43" personId="{1DEA99A0-A15C-AD43-9BF0-ED9A6F332CEF}" id="{B327DF80-E4AA-684D-8C6C-6ED408D13084}">
    <text>Andel av den totala förbrukade mängden energi som utgörs av biogas. Inklusive volymer som omfattas av reduktionsplikten.</text>
  </threadedComment>
  <threadedComment ref="T58" dT="2020-11-18T17:06:25.00" personId="{1DEA99A0-A15C-AD43-9BF0-ED9A6F332CEF}" id="{2676F1FD-4220-BD4D-942B-AB9B9AD339F9}">
    <text>Andel av den totala förbrukade mängden energi som utgörs av etanol. Inklusive volymer som omfattas av reduktionsplikten.</text>
  </threadedComment>
  <threadedComment ref="T59" dT="2020-11-18T17:05:59.13" personId="{1DEA99A0-A15C-AD43-9BF0-ED9A6F332CEF}" id="{3A98A502-6D40-6E4D-BE15-8B15EC7A4277}">
    <text>Andel av den totala förbrukade mängden energi som utgörs av biodiesel Inklusive volymer som omfattas av reduktionsplikten.</text>
  </threadedComment>
  <threadedComment ref="T60" dT="2020-11-18T17:06:39.43" personId="{1DEA99A0-A15C-AD43-9BF0-ED9A6F332CEF}" id="{9D4E8D86-2B58-FB4B-AFF4-E0CE2B7E5D53}">
    <text>Andel av den totala förbrukade mängden energi som utgörs av förnybar el. Inklusive volymer som omfattas av reduktionsplikten.</text>
  </threadedComment>
  <threadedComment ref="T61" dT="2020-11-18T17:06:49.26" personId="{1DEA99A0-A15C-AD43-9BF0-ED9A6F332CEF}" id="{F09B7CB4-1815-7D45-9F01-3379DADE38C5}">
    <text>Andel av den totala förbrukade mängden energi som utgörs av förnybar vätgas. Inklusive volymer som omfattas av reduktionsplikten.</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biodrivost.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6B44C-0E97-374D-86B4-B98487BFA783}">
  <sheetPr codeName="Blad11"/>
  <dimension ref="B1:V85"/>
  <sheetViews>
    <sheetView tabSelected="1" zoomScaleNormal="100" workbookViewId="0"/>
  </sheetViews>
  <sheetFormatPr defaultColWidth="11" defaultRowHeight="15.75"/>
  <cols>
    <col min="1" max="1" width="1.375" customWidth="1"/>
    <col min="13" max="13" width="11.875" customWidth="1"/>
    <col min="14" max="14" width="4.5" customWidth="1"/>
    <col min="15" max="15" width="44.875" customWidth="1"/>
  </cols>
  <sheetData>
    <row r="1" spans="2:20" ht="27.95" customHeight="1">
      <c r="B1" s="270" t="s">
        <v>0</v>
      </c>
      <c r="C1" s="270"/>
      <c r="D1" s="270"/>
      <c r="E1" s="270"/>
      <c r="F1" s="270"/>
      <c r="G1" s="270"/>
      <c r="H1" s="270"/>
      <c r="I1" s="270"/>
      <c r="J1" s="270"/>
      <c r="K1" s="270"/>
      <c r="L1" s="270"/>
      <c r="M1" s="270"/>
      <c r="N1" s="186"/>
      <c r="O1" s="186"/>
      <c r="P1" s="186"/>
      <c r="Q1" s="186"/>
      <c r="R1" s="186"/>
      <c r="S1" s="186"/>
      <c r="T1" s="186"/>
    </row>
    <row r="2" spans="2:20" ht="18.95" customHeight="1">
      <c r="B2" s="48"/>
      <c r="C2" s="48"/>
      <c r="D2" s="48"/>
      <c r="E2" s="48"/>
      <c r="F2" s="48"/>
      <c r="G2" s="48"/>
      <c r="H2" s="48"/>
      <c r="I2" s="48"/>
      <c r="J2" s="48"/>
      <c r="K2" s="48"/>
      <c r="L2" s="48"/>
      <c r="N2" s="48"/>
      <c r="O2" s="187" t="s">
        <v>1</v>
      </c>
      <c r="P2" s="48"/>
      <c r="Q2" s="48"/>
      <c r="R2" s="48"/>
      <c r="S2" s="48"/>
      <c r="T2" s="48"/>
    </row>
    <row r="3" spans="2:20">
      <c r="B3" s="48"/>
      <c r="C3" s="48"/>
      <c r="D3" s="48"/>
      <c r="E3" s="48"/>
      <c r="F3" s="48"/>
      <c r="G3" s="48"/>
      <c r="H3" s="48"/>
      <c r="I3" s="48"/>
      <c r="J3" s="48"/>
      <c r="K3" s="48"/>
      <c r="L3" s="48"/>
      <c r="N3" s="48"/>
      <c r="O3" s="48"/>
      <c r="P3" s="48"/>
      <c r="Q3" s="48"/>
      <c r="R3" s="48"/>
      <c r="S3" s="48"/>
      <c r="T3" s="48"/>
    </row>
    <row r="4" spans="2:20">
      <c r="B4" s="48"/>
      <c r="C4" s="48"/>
      <c r="D4" s="48"/>
      <c r="E4" s="48"/>
      <c r="F4" s="48"/>
      <c r="G4" s="48"/>
      <c r="H4" s="48"/>
      <c r="I4" s="48"/>
      <c r="J4" s="48"/>
      <c r="K4" s="48"/>
      <c r="L4" s="48"/>
      <c r="N4" s="48"/>
      <c r="O4" s="48"/>
      <c r="P4" s="48"/>
      <c r="Q4" s="48"/>
      <c r="R4" s="48"/>
      <c r="S4" s="48"/>
      <c r="T4" s="48"/>
    </row>
    <row r="5" spans="2:20">
      <c r="B5" s="48"/>
      <c r="C5" s="48"/>
      <c r="D5" s="48"/>
      <c r="E5" s="48"/>
      <c r="F5" s="48"/>
      <c r="G5" s="48"/>
      <c r="H5" s="48"/>
      <c r="I5" s="48"/>
      <c r="J5" s="48"/>
      <c r="K5" s="48"/>
      <c r="L5" s="48"/>
      <c r="N5" s="48"/>
      <c r="O5" s="48"/>
      <c r="P5" s="48"/>
      <c r="Q5" s="48"/>
      <c r="R5" s="48"/>
      <c r="S5" s="48"/>
      <c r="T5" s="48"/>
    </row>
    <row r="6" spans="2:20">
      <c r="B6" s="48"/>
      <c r="C6" s="48"/>
      <c r="D6" s="48"/>
      <c r="E6" s="48"/>
      <c r="F6" s="48"/>
      <c r="G6" s="48"/>
      <c r="H6" s="48"/>
      <c r="I6" s="48"/>
      <c r="J6" s="48"/>
      <c r="K6" s="48"/>
      <c r="L6" s="48"/>
      <c r="N6" s="48"/>
      <c r="O6" s="48"/>
      <c r="P6" s="48"/>
      <c r="Q6" s="48"/>
      <c r="R6" s="48"/>
      <c r="S6" s="48"/>
      <c r="T6" s="48"/>
    </row>
    <row r="7" spans="2:20">
      <c r="B7" s="48"/>
      <c r="C7" s="48"/>
      <c r="D7" s="48"/>
      <c r="E7" s="48"/>
      <c r="F7" s="48"/>
      <c r="G7" s="48"/>
      <c r="H7" s="48"/>
      <c r="I7" s="48"/>
      <c r="J7" s="48"/>
      <c r="K7" s="48"/>
      <c r="L7" s="48"/>
      <c r="N7" s="48"/>
      <c r="O7" s="48"/>
      <c r="P7" s="48"/>
      <c r="Q7" s="48"/>
      <c r="R7" s="48"/>
      <c r="S7" s="48"/>
      <c r="T7" s="48"/>
    </row>
    <row r="8" spans="2:20">
      <c r="B8" s="48"/>
      <c r="C8" s="48"/>
      <c r="D8" s="48"/>
      <c r="E8" s="48"/>
      <c r="F8" s="48"/>
      <c r="G8" s="48"/>
      <c r="H8" s="48"/>
      <c r="I8" s="48"/>
      <c r="J8" s="48"/>
      <c r="K8" s="48"/>
      <c r="L8" s="48"/>
      <c r="N8" s="48"/>
      <c r="O8" s="48"/>
      <c r="P8" s="48"/>
      <c r="Q8" s="48"/>
      <c r="R8" s="48"/>
      <c r="S8" s="48"/>
      <c r="T8" s="48"/>
    </row>
    <row r="9" spans="2:20">
      <c r="B9" s="48"/>
      <c r="C9" s="48"/>
      <c r="D9" s="48"/>
      <c r="E9" s="48"/>
      <c r="F9" s="48"/>
      <c r="G9" s="48"/>
      <c r="H9" s="48"/>
      <c r="I9" s="48"/>
      <c r="J9" s="48"/>
      <c r="K9" s="48"/>
      <c r="L9" s="48"/>
      <c r="N9" s="48"/>
      <c r="O9" s="48"/>
      <c r="P9" s="48"/>
    </row>
    <row r="10" spans="2:20">
      <c r="B10" s="48"/>
      <c r="C10" s="48"/>
      <c r="D10" s="48"/>
      <c r="E10" s="48"/>
      <c r="F10" s="48"/>
      <c r="G10" s="48"/>
      <c r="H10" s="48"/>
      <c r="I10" s="48"/>
      <c r="J10" s="48"/>
      <c r="K10" s="48"/>
      <c r="L10" s="48"/>
      <c r="O10" s="48"/>
      <c r="P10" s="48"/>
    </row>
    <row r="11" spans="2:20">
      <c r="B11" s="48"/>
      <c r="C11" s="48"/>
      <c r="D11" s="48"/>
      <c r="E11" s="48"/>
      <c r="F11" s="48"/>
      <c r="G11" s="48"/>
      <c r="H11" s="48"/>
      <c r="I11" s="48"/>
      <c r="J11" s="48"/>
      <c r="K11" s="48"/>
      <c r="L11" s="48"/>
      <c r="O11" s="48"/>
      <c r="P11" s="48"/>
    </row>
    <row r="12" spans="2:20">
      <c r="B12" s="48"/>
      <c r="C12" s="48"/>
      <c r="D12" s="48"/>
      <c r="E12" s="48"/>
      <c r="F12" s="48"/>
      <c r="G12" s="48"/>
      <c r="H12" s="48"/>
      <c r="I12" s="48"/>
      <c r="J12" s="48"/>
      <c r="K12" s="48"/>
      <c r="L12" s="48"/>
      <c r="N12" s="48"/>
      <c r="O12" s="48"/>
      <c r="P12" s="48"/>
    </row>
    <row r="13" spans="2:20" ht="15.75" customHeight="1">
      <c r="B13" s="130" t="s">
        <v>2</v>
      </c>
      <c r="C13" s="130"/>
      <c r="D13" s="130"/>
      <c r="E13" s="130"/>
      <c r="F13" s="130"/>
      <c r="G13" s="130"/>
      <c r="H13" s="130"/>
      <c r="I13" s="130"/>
      <c r="J13" s="130"/>
      <c r="K13" s="130"/>
      <c r="L13" s="130"/>
      <c r="P13" s="184"/>
      <c r="Q13" s="183"/>
      <c r="R13" s="183"/>
    </row>
    <row r="14" spans="2:20" ht="18.75">
      <c r="B14" s="130"/>
      <c r="C14" s="130"/>
      <c r="D14" s="130"/>
      <c r="E14" s="130"/>
      <c r="F14" s="130"/>
      <c r="G14" s="130"/>
      <c r="H14" s="130"/>
      <c r="I14" s="130"/>
      <c r="J14" s="130"/>
      <c r="K14" s="130"/>
      <c r="L14" s="130"/>
      <c r="O14" s="183" t="s">
        <v>3</v>
      </c>
      <c r="P14" s="184"/>
      <c r="Q14" s="183"/>
      <c r="R14" s="183"/>
    </row>
    <row r="15" spans="2:20" ht="18.75">
      <c r="B15" s="130"/>
      <c r="C15" s="130"/>
      <c r="D15" s="130"/>
      <c r="E15" s="130"/>
      <c r="F15" s="130"/>
      <c r="G15" s="130"/>
      <c r="H15" s="130"/>
      <c r="I15" s="130"/>
      <c r="J15" s="130"/>
      <c r="K15" s="130"/>
      <c r="L15" s="130"/>
      <c r="N15" s="48"/>
      <c r="O15" s="185" t="s">
        <v>4</v>
      </c>
      <c r="P15" s="48"/>
    </row>
    <row r="16" spans="2:20">
      <c r="B16" s="130"/>
      <c r="C16" s="130"/>
      <c r="D16" s="130"/>
      <c r="E16" s="130"/>
      <c r="F16" s="130"/>
      <c r="G16" s="130"/>
      <c r="H16" s="130"/>
      <c r="I16" s="130"/>
      <c r="J16" s="130"/>
      <c r="K16" s="130"/>
      <c r="L16" s="130"/>
      <c r="N16" s="48"/>
      <c r="O16" s="48"/>
      <c r="P16" s="48"/>
      <c r="S16" s="134"/>
    </row>
    <row r="17" spans="2:22" ht="18.75">
      <c r="B17" s="130"/>
      <c r="C17" s="130"/>
      <c r="D17" s="130"/>
      <c r="E17" s="130"/>
      <c r="F17" s="130"/>
      <c r="G17" s="130"/>
      <c r="H17" s="130"/>
      <c r="I17" s="130"/>
      <c r="J17" s="130"/>
      <c r="K17" s="130"/>
      <c r="L17" s="130"/>
      <c r="N17" s="48"/>
      <c r="O17" s="183" t="s">
        <v>5</v>
      </c>
    </row>
    <row r="18" spans="2:22" ht="18.75">
      <c r="B18" s="130"/>
      <c r="C18" s="130"/>
      <c r="D18" s="130"/>
      <c r="E18" s="130"/>
      <c r="F18" s="130"/>
      <c r="G18" s="130"/>
      <c r="H18" s="130"/>
      <c r="I18" s="130"/>
      <c r="J18" s="130"/>
      <c r="K18" s="130"/>
      <c r="L18" s="130"/>
      <c r="N18" s="48"/>
      <c r="O18" s="183" t="s">
        <v>6</v>
      </c>
      <c r="P18" s="48"/>
    </row>
    <row r="19" spans="2:22">
      <c r="B19" s="130"/>
      <c r="C19" s="130"/>
      <c r="D19" s="130"/>
      <c r="E19" s="130"/>
      <c r="F19" s="130"/>
      <c r="G19" s="130"/>
      <c r="H19" s="130"/>
      <c r="I19" s="130"/>
      <c r="J19" s="130"/>
      <c r="K19" s="130"/>
      <c r="L19" s="130"/>
      <c r="N19" s="48"/>
      <c r="O19" s="48"/>
      <c r="P19" s="48"/>
    </row>
    <row r="20" spans="2:22">
      <c r="B20" s="130"/>
      <c r="C20" s="130"/>
      <c r="D20" s="130"/>
      <c r="E20" s="130"/>
      <c r="F20" s="130"/>
      <c r="G20" s="130"/>
      <c r="H20" s="130"/>
      <c r="I20" s="130"/>
      <c r="J20" s="130"/>
      <c r="K20" s="130"/>
      <c r="L20" s="130"/>
    </row>
    <row r="21" spans="2:22">
      <c r="B21" s="130"/>
      <c r="C21" s="130"/>
      <c r="D21" s="130"/>
      <c r="E21" s="130"/>
      <c r="F21" s="130"/>
      <c r="G21" s="130"/>
      <c r="H21" s="130"/>
      <c r="I21" s="130"/>
      <c r="J21" s="130"/>
      <c r="K21" s="130"/>
      <c r="L21" s="130"/>
    </row>
    <row r="22" spans="2:22">
      <c r="B22" s="130"/>
      <c r="C22" s="130"/>
      <c r="D22" s="130"/>
      <c r="E22" s="130"/>
      <c r="F22" s="130"/>
      <c r="G22" s="130"/>
      <c r="H22" s="130"/>
      <c r="I22" s="130"/>
      <c r="J22" s="130"/>
      <c r="K22" s="130"/>
      <c r="L22" s="130"/>
    </row>
    <row r="23" spans="2:22">
      <c r="B23" s="130"/>
      <c r="C23" s="130"/>
      <c r="D23" s="130"/>
      <c r="E23" s="130"/>
      <c r="F23" s="130"/>
      <c r="G23" s="130"/>
      <c r="H23" s="130"/>
      <c r="I23" s="130"/>
      <c r="J23" s="130"/>
      <c r="K23" s="130"/>
      <c r="L23" s="130"/>
    </row>
    <row r="24" spans="2:22" ht="15.95" customHeight="1">
      <c r="B24" s="130"/>
      <c r="C24" s="130"/>
      <c r="D24" s="130"/>
      <c r="E24" s="130"/>
      <c r="F24" s="130"/>
      <c r="G24" s="130"/>
      <c r="H24" s="130"/>
      <c r="I24" s="130"/>
      <c r="J24" s="130"/>
      <c r="K24" s="130"/>
      <c r="L24" s="130"/>
      <c r="N24" s="48"/>
      <c r="O24" s="48"/>
      <c r="P24" s="48"/>
      <c r="Q24" s="48"/>
      <c r="R24" s="48"/>
      <c r="S24" s="48"/>
      <c r="T24" s="48"/>
      <c r="U24" s="48"/>
      <c r="V24" s="48"/>
    </row>
    <row r="25" spans="2:22" ht="17.100000000000001" customHeight="1">
      <c r="B25" s="130"/>
      <c r="C25" s="130"/>
      <c r="D25" s="130"/>
      <c r="E25" s="130"/>
      <c r="F25" s="130"/>
      <c r="G25" s="130"/>
      <c r="H25" s="130"/>
      <c r="I25" s="130"/>
      <c r="J25" s="130"/>
      <c r="K25" s="130"/>
      <c r="L25" s="130"/>
      <c r="N25" s="48"/>
      <c r="O25" s="48"/>
      <c r="P25" s="48"/>
      <c r="Q25" s="48"/>
      <c r="R25" s="48"/>
      <c r="S25" s="48"/>
      <c r="T25" s="48"/>
      <c r="U25" s="48"/>
      <c r="V25" s="48"/>
    </row>
    <row r="26" spans="2:22">
      <c r="B26" s="130"/>
      <c r="C26" s="130"/>
      <c r="D26" s="130"/>
      <c r="E26" s="130"/>
      <c r="F26" s="130"/>
      <c r="G26" s="130"/>
      <c r="H26" s="130"/>
      <c r="I26" s="130"/>
      <c r="J26" s="130"/>
      <c r="K26" s="130"/>
      <c r="L26" s="130"/>
      <c r="N26" s="48"/>
      <c r="O26" s="48"/>
      <c r="P26" s="48"/>
      <c r="Q26" s="48"/>
      <c r="R26" s="48"/>
      <c r="S26" s="48"/>
      <c r="T26" s="48"/>
      <c r="U26" s="48"/>
      <c r="V26" s="48"/>
    </row>
    <row r="27" spans="2:22" ht="15.95" customHeight="1">
      <c r="B27" s="130"/>
      <c r="C27" s="130"/>
      <c r="D27" s="130"/>
      <c r="E27" s="130"/>
      <c r="F27" s="130"/>
      <c r="G27" s="130"/>
      <c r="H27" s="130"/>
      <c r="I27" s="130"/>
      <c r="J27" s="130"/>
      <c r="K27" s="130"/>
      <c r="L27" s="130"/>
      <c r="N27" s="48"/>
      <c r="O27" s="48"/>
      <c r="P27" s="48"/>
      <c r="Q27" s="48"/>
      <c r="R27" s="48"/>
      <c r="S27" s="48"/>
      <c r="T27" s="48"/>
      <c r="U27" s="48"/>
      <c r="V27" s="48"/>
    </row>
    <row r="28" spans="2:22">
      <c r="B28" s="130"/>
      <c r="C28" s="130"/>
      <c r="D28" s="130"/>
      <c r="E28" s="130"/>
      <c r="F28" s="130"/>
      <c r="G28" s="130"/>
      <c r="H28" s="130"/>
      <c r="I28" s="130"/>
      <c r="J28" s="130"/>
      <c r="K28" s="130"/>
      <c r="L28" s="130"/>
      <c r="N28" s="48"/>
      <c r="O28" s="48"/>
      <c r="P28" s="48"/>
      <c r="Q28" s="48"/>
      <c r="R28" s="48"/>
      <c r="S28" s="48"/>
      <c r="T28" s="48"/>
      <c r="U28" s="48"/>
      <c r="V28" s="48"/>
    </row>
    <row r="29" spans="2:22">
      <c r="B29" s="130"/>
      <c r="C29" s="130"/>
      <c r="D29" s="130"/>
      <c r="E29" s="130"/>
      <c r="F29" s="130"/>
      <c r="G29" s="130"/>
      <c r="H29" s="130"/>
      <c r="I29" s="130"/>
      <c r="J29" s="130"/>
      <c r="K29" s="130"/>
      <c r="L29" s="130"/>
      <c r="N29" s="48"/>
      <c r="O29" s="48"/>
      <c r="P29" s="48"/>
      <c r="Q29" s="48"/>
      <c r="R29" s="48"/>
      <c r="S29" s="48"/>
      <c r="T29" s="48"/>
      <c r="U29" s="48"/>
      <c r="V29" s="48"/>
    </row>
    <row r="30" spans="2:22">
      <c r="B30" s="130"/>
      <c r="C30" s="130"/>
      <c r="D30" s="130"/>
      <c r="E30" s="130"/>
      <c r="F30" s="130"/>
      <c r="G30" s="130"/>
      <c r="H30" s="130"/>
      <c r="I30" s="130"/>
      <c r="J30" s="130"/>
      <c r="K30" s="130"/>
      <c r="L30" s="130"/>
      <c r="N30" s="48"/>
      <c r="O30" s="48"/>
      <c r="P30" s="48"/>
      <c r="Q30" s="48"/>
      <c r="R30" s="48"/>
      <c r="S30" s="48"/>
      <c r="T30" s="48"/>
      <c r="U30" s="48"/>
      <c r="V30" s="48"/>
    </row>
    <row r="31" spans="2:22">
      <c r="B31" s="130"/>
      <c r="C31" s="130"/>
      <c r="D31" s="130"/>
      <c r="E31" s="130"/>
      <c r="F31" s="130"/>
      <c r="G31" s="130"/>
      <c r="H31" s="130"/>
      <c r="I31" s="130"/>
      <c r="J31" s="130"/>
      <c r="K31" s="130"/>
      <c r="L31" s="130"/>
      <c r="N31" s="48"/>
      <c r="O31" s="48"/>
      <c r="P31" s="48"/>
      <c r="Q31" s="48"/>
      <c r="R31" s="48"/>
      <c r="S31" s="48"/>
      <c r="T31" s="48"/>
      <c r="U31" s="48"/>
      <c r="V31" s="48"/>
    </row>
    <row r="32" spans="2:22" ht="15.75" customHeight="1">
      <c r="B32" s="48"/>
      <c r="C32" s="48"/>
      <c r="D32" s="48"/>
      <c r="E32" s="48"/>
      <c r="F32" s="48"/>
      <c r="G32" s="48"/>
      <c r="H32" s="48"/>
      <c r="I32" s="48"/>
      <c r="J32" s="48"/>
      <c r="K32" s="48"/>
      <c r="L32" s="48"/>
      <c r="N32" s="48"/>
      <c r="O32" s="48"/>
      <c r="P32" s="48"/>
      <c r="Q32" s="48"/>
      <c r="R32" s="48"/>
      <c r="S32" s="48"/>
      <c r="T32" s="48"/>
      <c r="U32" s="48"/>
      <c r="V32" s="48"/>
    </row>
    <row r="33" spans="2:22">
      <c r="B33" s="48"/>
      <c r="C33" s="48"/>
      <c r="D33" s="48"/>
      <c r="E33" s="48"/>
      <c r="F33" s="48"/>
      <c r="G33" s="48"/>
      <c r="H33" s="48"/>
      <c r="I33" s="48"/>
      <c r="J33" s="48"/>
      <c r="K33" s="48"/>
      <c r="L33" s="48"/>
      <c r="N33" s="48"/>
      <c r="O33" s="48"/>
      <c r="P33" s="48"/>
      <c r="Q33" s="48"/>
      <c r="R33" s="48"/>
      <c r="S33" s="48"/>
      <c r="T33" s="48"/>
      <c r="U33" s="48"/>
      <c r="V33" s="48"/>
    </row>
    <row r="34" spans="2:22">
      <c r="B34" s="48"/>
      <c r="C34" s="48"/>
      <c r="D34" s="48"/>
      <c r="E34" s="48"/>
      <c r="F34" s="48"/>
      <c r="G34" s="48"/>
      <c r="H34" s="48"/>
      <c r="I34" s="48"/>
      <c r="J34" s="48"/>
      <c r="K34" s="48"/>
      <c r="L34" s="48"/>
      <c r="N34" s="48"/>
      <c r="O34" s="48"/>
      <c r="P34" s="48"/>
      <c r="Q34" s="48"/>
      <c r="R34" s="48"/>
      <c r="S34" s="48"/>
      <c r="T34" s="48"/>
      <c r="U34" s="48"/>
      <c r="V34" s="48"/>
    </row>
    <row r="35" spans="2:22">
      <c r="B35" s="48"/>
      <c r="C35" s="48"/>
      <c r="D35" s="48"/>
      <c r="E35" s="48"/>
      <c r="F35" s="48"/>
      <c r="G35" s="48"/>
      <c r="H35" s="48"/>
      <c r="I35" s="48"/>
      <c r="J35" s="48"/>
      <c r="K35" s="48"/>
      <c r="L35" s="48"/>
      <c r="N35" s="48"/>
      <c r="O35" s="48"/>
      <c r="P35" s="48"/>
      <c r="Q35" s="48"/>
      <c r="R35" s="48"/>
      <c r="S35" s="48"/>
      <c r="T35" s="48"/>
      <c r="U35" s="48"/>
      <c r="V35" s="48"/>
    </row>
    <row r="36" spans="2:22">
      <c r="B36" s="48"/>
      <c r="C36" s="48"/>
      <c r="D36" s="48"/>
      <c r="E36" s="48"/>
      <c r="F36" s="48"/>
      <c r="G36" s="48"/>
      <c r="H36" s="48"/>
      <c r="I36" s="48"/>
      <c r="J36" s="48"/>
      <c r="K36" s="48"/>
      <c r="L36" s="48"/>
      <c r="N36" s="48"/>
      <c r="O36" s="48"/>
      <c r="P36" s="48"/>
      <c r="Q36" s="48"/>
      <c r="R36" s="48"/>
      <c r="S36" s="48"/>
      <c r="T36" s="48"/>
      <c r="U36" s="48"/>
      <c r="V36" s="48"/>
    </row>
    <row r="37" spans="2:22">
      <c r="B37" s="48"/>
      <c r="C37" s="48"/>
      <c r="D37" s="48"/>
      <c r="E37" s="48"/>
      <c r="F37" s="48"/>
      <c r="G37" s="48"/>
      <c r="H37" s="48"/>
      <c r="I37" s="48"/>
      <c r="J37" s="48"/>
      <c r="K37" s="48"/>
      <c r="L37" s="48"/>
    </row>
    <row r="38" spans="2:22">
      <c r="B38" s="48"/>
      <c r="C38" s="48"/>
      <c r="D38" s="48"/>
      <c r="E38" s="48"/>
      <c r="F38" s="48"/>
      <c r="G38" s="48"/>
      <c r="H38" s="48"/>
      <c r="I38" s="48"/>
      <c r="J38" s="48"/>
      <c r="K38" s="48"/>
      <c r="L38" s="48"/>
    </row>
    <row r="39" spans="2:22">
      <c r="B39" s="48"/>
      <c r="C39" s="48"/>
      <c r="D39" s="48"/>
      <c r="E39" s="48"/>
      <c r="F39" s="48"/>
      <c r="G39" s="48"/>
      <c r="H39" s="48"/>
      <c r="I39" s="48"/>
      <c r="J39" s="48"/>
      <c r="K39" s="48"/>
      <c r="L39" s="48"/>
      <c r="N39" s="49"/>
    </row>
    <row r="40" spans="2:22">
      <c r="B40" s="48"/>
      <c r="C40" s="48"/>
      <c r="D40" s="48"/>
      <c r="E40" s="48"/>
      <c r="F40" s="48"/>
      <c r="G40" s="48"/>
      <c r="H40" s="48"/>
      <c r="I40" s="48"/>
      <c r="J40" s="48"/>
      <c r="K40" s="48"/>
      <c r="L40" s="48"/>
    </row>
    <row r="41" spans="2:22">
      <c r="B41" s="48"/>
      <c r="C41" s="48"/>
      <c r="D41" s="48"/>
      <c r="E41" s="48"/>
      <c r="F41" s="48"/>
      <c r="G41" s="48"/>
      <c r="H41" s="48"/>
      <c r="I41" s="48"/>
      <c r="J41" s="48"/>
      <c r="K41" s="48"/>
      <c r="L41" s="48"/>
    </row>
    <row r="42" spans="2:22">
      <c r="B42" s="48"/>
      <c r="C42" s="48"/>
      <c r="D42" s="48"/>
      <c r="E42" s="48"/>
      <c r="F42" s="48"/>
      <c r="G42" s="48"/>
      <c r="H42" s="48"/>
      <c r="I42" s="48"/>
      <c r="J42" s="48"/>
      <c r="K42" s="48"/>
      <c r="L42" s="48"/>
    </row>
    <row r="43" spans="2:22">
      <c r="B43" s="48"/>
      <c r="C43" s="48"/>
      <c r="D43" s="48"/>
      <c r="E43" s="48"/>
      <c r="F43" s="48"/>
      <c r="G43" s="48"/>
      <c r="H43" s="48"/>
      <c r="I43" s="48"/>
      <c r="J43" s="48"/>
      <c r="K43" s="48"/>
      <c r="L43" s="48"/>
    </row>
    <row r="44" spans="2:22">
      <c r="B44" s="48"/>
      <c r="C44" s="48"/>
      <c r="D44" s="48"/>
      <c r="E44" s="48"/>
      <c r="F44" s="48"/>
      <c r="G44" s="48"/>
      <c r="H44" s="48"/>
      <c r="I44" s="48"/>
      <c r="J44" s="48"/>
      <c r="K44" s="48"/>
      <c r="L44" s="48"/>
    </row>
    <row r="45" spans="2:22">
      <c r="B45" s="48"/>
      <c r="C45" s="48"/>
      <c r="D45" s="48"/>
      <c r="E45" s="48"/>
      <c r="F45" s="48"/>
      <c r="G45" s="48"/>
      <c r="H45" s="48"/>
      <c r="I45" s="48"/>
      <c r="J45" s="48"/>
      <c r="K45" s="48"/>
      <c r="L45" s="48"/>
    </row>
    <row r="46" spans="2:22">
      <c r="B46" s="48"/>
      <c r="C46" s="48"/>
      <c r="D46" s="48"/>
      <c r="E46" s="48"/>
      <c r="F46" s="48"/>
      <c r="G46" s="48"/>
      <c r="H46" s="48"/>
      <c r="I46" s="48"/>
      <c r="J46" s="48"/>
      <c r="K46" s="48"/>
      <c r="L46" s="48"/>
    </row>
    <row r="47" spans="2:22">
      <c r="B47" s="48"/>
      <c r="C47" s="48"/>
      <c r="D47" s="48"/>
      <c r="E47" s="48"/>
      <c r="F47" s="48"/>
      <c r="G47" s="48"/>
      <c r="H47" s="48"/>
      <c r="I47" s="48"/>
      <c r="J47" s="48"/>
      <c r="K47" s="48"/>
      <c r="L47" s="48"/>
    </row>
    <row r="48" spans="2:22">
      <c r="B48" s="48"/>
      <c r="C48" s="48"/>
      <c r="D48" s="48"/>
      <c r="E48" s="48"/>
      <c r="F48" s="48"/>
      <c r="G48" s="48"/>
      <c r="H48" s="48"/>
      <c r="I48" s="48"/>
      <c r="J48" s="48"/>
      <c r="K48" s="48"/>
      <c r="L48" s="48"/>
    </row>
    <row r="49" spans="2:12">
      <c r="B49" s="48"/>
      <c r="C49" s="48"/>
      <c r="D49" s="48"/>
      <c r="E49" s="48"/>
      <c r="F49" s="48"/>
      <c r="G49" s="48"/>
      <c r="H49" s="48"/>
      <c r="I49" s="48"/>
      <c r="J49" s="48"/>
      <c r="K49" s="48"/>
      <c r="L49" s="48"/>
    </row>
    <row r="50" spans="2:12">
      <c r="B50" s="48"/>
      <c r="C50" s="48"/>
      <c r="D50" s="48"/>
      <c r="E50" s="48"/>
      <c r="F50" s="48"/>
      <c r="G50" s="48"/>
      <c r="H50" s="48"/>
      <c r="I50" s="48"/>
      <c r="J50" s="48"/>
      <c r="K50" s="48"/>
      <c r="L50" s="48"/>
    </row>
    <row r="51" spans="2:12" ht="15.75" customHeight="1">
      <c r="B51" s="48"/>
      <c r="C51" s="48"/>
      <c r="D51" s="48"/>
      <c r="E51" s="48"/>
      <c r="F51" s="48"/>
      <c r="G51" s="48"/>
      <c r="H51" s="48"/>
      <c r="I51" s="48"/>
      <c r="J51" s="48"/>
      <c r="K51" s="48"/>
      <c r="L51" s="48"/>
    </row>
    <row r="52" spans="2:12">
      <c r="B52" s="48"/>
      <c r="C52" s="48"/>
      <c r="D52" s="48"/>
      <c r="E52" s="48"/>
      <c r="F52" s="48"/>
      <c r="G52" s="48"/>
      <c r="H52" s="48"/>
      <c r="I52" s="48"/>
      <c r="J52" s="48"/>
      <c r="K52" s="48"/>
      <c r="L52" s="48"/>
    </row>
    <row r="53" spans="2:12">
      <c r="B53" s="48"/>
      <c r="C53" s="48"/>
      <c r="D53" s="48"/>
      <c r="E53" s="48"/>
      <c r="F53" s="48"/>
      <c r="G53" s="48"/>
      <c r="H53" s="48"/>
      <c r="I53" s="48"/>
      <c r="J53" s="48"/>
      <c r="K53" s="48"/>
      <c r="L53" s="48"/>
    </row>
    <row r="54" spans="2:12">
      <c r="B54" s="48"/>
      <c r="C54" s="48"/>
      <c r="D54" s="48"/>
      <c r="E54" s="48"/>
      <c r="F54" s="48"/>
      <c r="G54" s="48"/>
      <c r="H54" s="48"/>
      <c r="I54" s="48"/>
      <c r="J54" s="48"/>
      <c r="K54" s="48"/>
      <c r="L54" s="48"/>
    </row>
    <row r="55" spans="2:12">
      <c r="B55" s="48"/>
      <c r="C55" s="48"/>
      <c r="D55" s="48"/>
      <c r="E55" s="48"/>
      <c r="F55" s="48"/>
      <c r="G55" s="48"/>
      <c r="H55" s="48"/>
      <c r="I55" s="48"/>
      <c r="J55" s="48"/>
      <c r="K55" s="48"/>
      <c r="L55" s="48"/>
    </row>
    <row r="56" spans="2:12">
      <c r="B56" s="48"/>
      <c r="C56" s="48"/>
      <c r="D56" s="48"/>
      <c r="E56" s="48"/>
      <c r="F56" s="48"/>
      <c r="G56" s="48"/>
      <c r="H56" s="48"/>
      <c r="I56" s="48"/>
      <c r="J56" s="48"/>
      <c r="K56" s="48"/>
      <c r="L56" s="48"/>
    </row>
    <row r="57" spans="2:12">
      <c r="B57" s="48"/>
      <c r="C57" s="48"/>
      <c r="D57" s="48"/>
      <c r="E57" s="48"/>
      <c r="F57" s="48"/>
      <c r="G57" s="48"/>
      <c r="H57" s="48"/>
      <c r="I57" s="48"/>
      <c r="J57" s="48"/>
      <c r="K57" s="48"/>
      <c r="L57" s="48"/>
    </row>
    <row r="58" spans="2:12">
      <c r="B58" s="48"/>
      <c r="C58" s="48"/>
      <c r="D58" s="48"/>
      <c r="E58" s="48"/>
      <c r="F58" s="48"/>
      <c r="G58" s="48"/>
      <c r="H58" s="48"/>
      <c r="I58" s="48"/>
      <c r="J58" s="48"/>
      <c r="K58" s="48"/>
      <c r="L58" s="48"/>
    </row>
    <row r="59" spans="2:12">
      <c r="B59" s="48"/>
      <c r="C59" s="48"/>
      <c r="D59" s="48"/>
      <c r="E59" s="48"/>
      <c r="F59" s="48"/>
      <c r="G59" s="48"/>
      <c r="H59" s="48"/>
      <c r="I59" s="48"/>
      <c r="J59" s="48"/>
      <c r="K59" s="48"/>
      <c r="L59" s="48"/>
    </row>
    <row r="60" spans="2:12">
      <c r="B60" s="48"/>
      <c r="C60" s="48"/>
      <c r="D60" s="48"/>
      <c r="E60" s="48"/>
      <c r="F60" s="48"/>
      <c r="G60" s="48"/>
      <c r="H60" s="48"/>
      <c r="I60" s="48"/>
      <c r="J60" s="48"/>
      <c r="K60" s="48"/>
      <c r="L60" s="48"/>
    </row>
    <row r="61" spans="2:12">
      <c r="B61" s="48"/>
      <c r="C61" s="48"/>
      <c r="D61" s="48"/>
      <c r="E61" s="48"/>
      <c r="F61" s="48"/>
      <c r="G61" s="48"/>
      <c r="H61" s="48"/>
      <c r="I61" s="48"/>
      <c r="J61" s="48"/>
      <c r="K61" s="48"/>
      <c r="L61" s="48"/>
    </row>
    <row r="62" spans="2:12">
      <c r="B62" s="48"/>
      <c r="C62" s="48"/>
      <c r="D62" s="48"/>
      <c r="E62" s="48"/>
      <c r="F62" s="48"/>
      <c r="G62" s="48"/>
      <c r="H62" s="48"/>
      <c r="I62" s="48"/>
      <c r="J62" s="48"/>
      <c r="K62" s="48"/>
      <c r="L62" s="48"/>
    </row>
    <row r="63" spans="2:12">
      <c r="B63" s="48"/>
      <c r="C63" s="48"/>
      <c r="D63" s="48"/>
      <c r="E63" s="48"/>
      <c r="F63" s="48"/>
      <c r="G63" s="48"/>
      <c r="H63" s="48"/>
      <c r="I63" s="48"/>
      <c r="J63" s="48"/>
      <c r="K63" s="48"/>
      <c r="L63" s="48"/>
    </row>
    <row r="64" spans="2:12">
      <c r="B64" s="48"/>
      <c r="C64" s="48"/>
      <c r="D64" s="48"/>
      <c r="E64" s="48"/>
      <c r="F64" s="48"/>
      <c r="G64" s="48"/>
      <c r="H64" s="48"/>
      <c r="I64" s="48"/>
      <c r="J64" s="48"/>
      <c r="K64" s="48"/>
      <c r="L64" s="48"/>
    </row>
    <row r="65" spans="2:12">
      <c r="B65" s="48"/>
      <c r="C65" s="48"/>
      <c r="D65" s="48"/>
      <c r="E65" s="48"/>
      <c r="F65" s="48"/>
      <c r="G65" s="48"/>
      <c r="H65" s="48"/>
      <c r="I65" s="48"/>
      <c r="J65" s="48"/>
      <c r="K65" s="48"/>
      <c r="L65" s="48"/>
    </row>
    <row r="66" spans="2:12">
      <c r="B66" s="48"/>
      <c r="C66" s="48"/>
      <c r="D66" s="48"/>
      <c r="E66" s="48"/>
      <c r="F66" s="48"/>
      <c r="G66" s="48"/>
      <c r="H66" s="48"/>
      <c r="I66" s="48"/>
      <c r="J66" s="48"/>
      <c r="K66" s="48"/>
      <c r="L66" s="48"/>
    </row>
    <row r="67" spans="2:12">
      <c r="B67" s="48"/>
      <c r="C67" s="48"/>
      <c r="D67" s="48"/>
      <c r="E67" s="48"/>
      <c r="F67" s="48"/>
      <c r="G67" s="48"/>
      <c r="H67" s="48"/>
      <c r="I67" s="48"/>
      <c r="J67" s="48"/>
      <c r="K67" s="48"/>
      <c r="L67" s="48"/>
    </row>
    <row r="68" spans="2:12">
      <c r="B68" s="48"/>
      <c r="C68" s="48"/>
      <c r="D68" s="48"/>
      <c r="E68" s="48"/>
      <c r="F68" s="48"/>
      <c r="G68" s="48"/>
      <c r="H68" s="48"/>
      <c r="I68" s="48"/>
      <c r="J68" s="48"/>
      <c r="K68" s="48"/>
      <c r="L68" s="48"/>
    </row>
    <row r="69" spans="2:12">
      <c r="B69" s="48"/>
      <c r="C69" s="48"/>
      <c r="D69" s="48"/>
      <c r="E69" s="48"/>
      <c r="F69" s="48"/>
      <c r="G69" s="48"/>
      <c r="H69" s="48"/>
      <c r="I69" s="48"/>
      <c r="J69" s="48"/>
      <c r="K69" s="48"/>
      <c r="L69" s="48"/>
    </row>
    <row r="70" spans="2:12">
      <c r="B70" s="48"/>
      <c r="C70" s="48"/>
      <c r="D70" s="48"/>
      <c r="E70" s="48"/>
      <c r="F70" s="48"/>
      <c r="G70" s="48"/>
      <c r="H70" s="48"/>
      <c r="I70" s="48"/>
      <c r="J70" s="48"/>
      <c r="K70" s="48"/>
      <c r="L70" s="48"/>
    </row>
    <row r="71" spans="2:12">
      <c r="B71" s="48"/>
      <c r="C71" s="48"/>
      <c r="D71" s="48"/>
      <c r="E71" s="48"/>
      <c r="F71" s="48"/>
      <c r="G71" s="48"/>
      <c r="H71" s="48"/>
      <c r="I71" s="48"/>
      <c r="J71" s="48"/>
      <c r="K71" s="48"/>
      <c r="L71" s="48"/>
    </row>
    <row r="72" spans="2:12">
      <c r="B72" s="48"/>
      <c r="C72" s="48"/>
      <c r="D72" s="48"/>
      <c r="E72" s="48"/>
      <c r="F72" s="48"/>
      <c r="G72" s="48"/>
      <c r="H72" s="48"/>
      <c r="I72" s="48"/>
      <c r="J72" s="48"/>
      <c r="K72" s="48"/>
      <c r="L72" s="48"/>
    </row>
    <row r="73" spans="2:12">
      <c r="B73" s="48"/>
      <c r="C73" s="48"/>
      <c r="D73" s="48"/>
      <c r="E73" s="48"/>
      <c r="F73" s="48"/>
      <c r="G73" s="48"/>
      <c r="H73" s="48"/>
      <c r="I73" s="48"/>
      <c r="J73" s="48"/>
      <c r="K73" s="48"/>
      <c r="L73" s="48"/>
    </row>
    <row r="74" spans="2:12">
      <c r="B74" s="48"/>
      <c r="C74" s="48"/>
      <c r="D74" s="48"/>
      <c r="E74" s="48"/>
      <c r="F74" s="48"/>
      <c r="G74" s="48"/>
      <c r="H74" s="48"/>
      <c r="I74" s="48"/>
      <c r="J74" s="48"/>
      <c r="K74" s="48"/>
      <c r="L74" s="48"/>
    </row>
    <row r="75" spans="2:12">
      <c r="B75" s="48"/>
      <c r="C75" s="48"/>
      <c r="D75" s="48"/>
      <c r="E75" s="48"/>
      <c r="F75" s="48"/>
      <c r="G75" s="48"/>
      <c r="H75" s="48"/>
      <c r="I75" s="48"/>
      <c r="J75" s="48"/>
      <c r="K75" s="48"/>
      <c r="L75" s="48"/>
    </row>
    <row r="76" spans="2:12">
      <c r="B76" s="48"/>
      <c r="C76" s="48"/>
      <c r="D76" s="48"/>
      <c r="E76" s="48"/>
      <c r="F76" s="48"/>
      <c r="G76" s="48"/>
      <c r="H76" s="48"/>
      <c r="I76" s="48"/>
      <c r="J76" s="48"/>
      <c r="K76" s="48"/>
      <c r="L76" s="48"/>
    </row>
    <row r="77" spans="2:12">
      <c r="B77" s="48"/>
      <c r="C77" s="48"/>
      <c r="D77" s="48"/>
      <c r="E77" s="48"/>
      <c r="F77" s="48"/>
      <c r="G77" s="48"/>
      <c r="H77" s="48"/>
      <c r="I77" s="48"/>
      <c r="J77" s="48"/>
      <c r="K77" s="48"/>
      <c r="L77" s="48"/>
    </row>
    <row r="78" spans="2:12">
      <c r="B78" s="48"/>
      <c r="C78" s="48"/>
      <c r="D78" s="48"/>
      <c r="E78" s="48"/>
      <c r="F78" s="48"/>
      <c r="G78" s="48"/>
      <c r="H78" s="48"/>
      <c r="I78" s="48"/>
      <c r="J78" s="48"/>
      <c r="K78" s="48"/>
      <c r="L78" s="48"/>
    </row>
    <row r="79" spans="2:12">
      <c r="B79" s="48"/>
      <c r="C79" s="48"/>
      <c r="D79" s="48"/>
      <c r="E79" s="48"/>
      <c r="F79" s="48"/>
      <c r="G79" s="48"/>
      <c r="H79" s="48"/>
      <c r="I79" s="48"/>
      <c r="J79" s="48"/>
      <c r="K79" s="48"/>
      <c r="L79" s="48"/>
    </row>
    <row r="80" spans="2:12">
      <c r="B80" s="48"/>
      <c r="C80" s="48"/>
      <c r="D80" s="48"/>
      <c r="E80" s="48"/>
      <c r="F80" s="48"/>
      <c r="G80" s="48"/>
      <c r="H80" s="48"/>
      <c r="I80" s="48"/>
      <c r="J80" s="48"/>
      <c r="K80" s="48"/>
      <c r="L80" s="48"/>
    </row>
    <row r="81" spans="2:12">
      <c r="B81" s="48"/>
      <c r="C81" s="48"/>
      <c r="D81" s="48"/>
      <c r="E81" s="48"/>
      <c r="F81" s="48"/>
      <c r="G81" s="48"/>
      <c r="H81" s="48"/>
      <c r="I81" s="48"/>
      <c r="J81" s="48"/>
      <c r="K81" s="48"/>
      <c r="L81" s="48"/>
    </row>
    <row r="82" spans="2:12">
      <c r="B82" s="48"/>
      <c r="C82" s="48"/>
      <c r="D82" s="48"/>
      <c r="E82" s="48"/>
      <c r="F82" s="48"/>
      <c r="G82" s="48"/>
      <c r="H82" s="48"/>
      <c r="I82" s="48"/>
      <c r="J82" s="48"/>
      <c r="K82" s="48"/>
      <c r="L82" s="48"/>
    </row>
    <row r="83" spans="2:12">
      <c r="B83" s="48"/>
      <c r="C83" s="48"/>
      <c r="D83" s="48"/>
      <c r="E83" s="48"/>
      <c r="F83" s="48"/>
      <c r="G83" s="48"/>
      <c r="H83" s="48"/>
      <c r="I83" s="48"/>
      <c r="J83" s="48"/>
      <c r="K83" s="48"/>
      <c r="L83" s="48"/>
    </row>
    <row r="84" spans="2:12">
      <c r="B84" s="48"/>
      <c r="C84" s="48"/>
      <c r="D84" s="48"/>
      <c r="E84" s="48"/>
      <c r="F84" s="48"/>
      <c r="G84" s="48"/>
      <c r="H84" s="48"/>
      <c r="I84" s="48"/>
      <c r="J84" s="48"/>
      <c r="K84" s="48"/>
      <c r="L84" s="48"/>
    </row>
    <row r="85" spans="2:12">
      <c r="B85" s="48"/>
      <c r="C85" s="48"/>
      <c r="D85" s="48"/>
      <c r="E85" s="48"/>
      <c r="F85" s="48"/>
      <c r="G85" s="48"/>
      <c r="H85" s="48"/>
      <c r="I85" s="48"/>
      <c r="J85" s="48"/>
      <c r="K85" s="48"/>
      <c r="L85" s="48"/>
    </row>
  </sheetData>
  <mergeCells count="1">
    <mergeCell ref="B1:M1"/>
  </mergeCells>
  <hyperlinks>
    <hyperlink ref="O15" r:id="rId1" xr:uid="{0A834DFE-DA10-BC49-8300-B37CD6C4CFE0}"/>
  </hyperlinks>
  <pageMargins left="0.7" right="0.7" top="0.75" bottom="0.75" header="0.3" footer="0.3"/>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3399B-42D4-43A1-9A33-4B940F57E862}">
  <sheetPr>
    <tabColor theme="4"/>
  </sheetPr>
  <dimension ref="A1:S35"/>
  <sheetViews>
    <sheetView workbookViewId="0">
      <selection activeCell="C5" sqref="C5"/>
    </sheetView>
  </sheetViews>
  <sheetFormatPr defaultColWidth="9" defaultRowHeight="15.75"/>
  <cols>
    <col min="1" max="1" width="0.875" style="104" customWidth="1"/>
    <col min="2" max="2" width="20.875" style="104" customWidth="1"/>
    <col min="3" max="3" width="11.5" style="104" customWidth="1"/>
    <col min="4" max="4" width="10.5" style="104" customWidth="1"/>
    <col min="5" max="5" width="15.625" style="104" customWidth="1"/>
    <col min="6" max="6" width="13.625" style="104" customWidth="1"/>
    <col min="7" max="7" width="9.625" style="104" customWidth="1"/>
    <col min="8" max="8" width="11" style="104" customWidth="1"/>
    <col min="9" max="9" width="14.125" style="104" customWidth="1"/>
    <col min="10" max="10" width="12.125" style="104" customWidth="1"/>
    <col min="11" max="11" width="16.375" style="104" customWidth="1"/>
    <col min="12" max="12" width="13.5" style="104" customWidth="1"/>
    <col min="13" max="13" width="11.625" style="104" customWidth="1"/>
    <col min="14" max="14" width="17.5" style="104" hidden="1" customWidth="1"/>
    <col min="15" max="16" width="9" style="104" customWidth="1"/>
    <col min="17" max="18" width="9" style="104"/>
    <col min="19" max="19" width="14" style="104" hidden="1" customWidth="1"/>
    <col min="20" max="16384" width="9" style="104"/>
  </cols>
  <sheetData>
    <row r="1" spans="1:19" ht="31.5">
      <c r="A1" s="287" t="s">
        <v>7</v>
      </c>
      <c r="B1" s="287"/>
      <c r="C1" s="287"/>
      <c r="D1" s="287"/>
    </row>
    <row r="2" spans="1:19" ht="27" customHeight="1" thickBot="1">
      <c r="B2" s="274" t="s">
        <v>8</v>
      </c>
      <c r="C2" s="274"/>
      <c r="D2" s="274"/>
      <c r="E2" s="274"/>
      <c r="F2" s="274"/>
      <c r="G2" s="274"/>
      <c r="H2" s="274"/>
      <c r="I2" s="274"/>
      <c r="J2" s="274"/>
      <c r="K2" s="274"/>
      <c r="L2" s="274"/>
      <c r="O2" s="106"/>
      <c r="P2" s="106"/>
    </row>
    <row r="3" spans="1:19" ht="55.5" customHeight="1">
      <c r="B3" s="283" t="s">
        <v>9</v>
      </c>
      <c r="C3" s="284"/>
      <c r="D3" s="277" t="s">
        <v>10</v>
      </c>
      <c r="E3" s="278"/>
      <c r="F3" s="278"/>
      <c r="G3" s="278"/>
      <c r="H3" s="279"/>
      <c r="I3" s="291" t="s">
        <v>11</v>
      </c>
      <c r="J3" s="272"/>
      <c r="K3" s="271" t="s">
        <v>12</v>
      </c>
      <c r="L3" s="272"/>
      <c r="M3" s="79"/>
      <c r="N3" s="124" t="s">
        <v>13</v>
      </c>
      <c r="O3" s="106"/>
      <c r="P3" s="106"/>
    </row>
    <row r="4" spans="1:19" ht="16.5" thickBot="1">
      <c r="B4" s="74" t="s">
        <v>14</v>
      </c>
      <c r="C4" s="151" t="s">
        <v>15</v>
      </c>
      <c r="D4" s="165" t="s">
        <v>16</v>
      </c>
      <c r="E4" s="150" t="s">
        <v>17</v>
      </c>
      <c r="F4" s="150" t="s">
        <v>18</v>
      </c>
      <c r="G4" s="150" t="s">
        <v>19</v>
      </c>
      <c r="H4" s="161" t="s">
        <v>20</v>
      </c>
      <c r="I4" s="280" t="str">
        <f>S12</f>
        <v>Andel (2022) [%]</v>
      </c>
      <c r="J4" s="281"/>
      <c r="K4" s="280" t="str">
        <f>S12</f>
        <v>Andel (2022) [%]</v>
      </c>
      <c r="L4" s="282"/>
      <c r="N4" s="254">
        <v>2022</v>
      </c>
      <c r="O4" s="106"/>
      <c r="P4" s="106"/>
    </row>
    <row r="5" spans="1:19">
      <c r="B5" s="168" t="s">
        <v>21</v>
      </c>
      <c r="C5" s="170"/>
      <c r="D5" s="217"/>
      <c r="E5" s="169"/>
      <c r="F5" s="169"/>
      <c r="G5" s="169"/>
      <c r="H5" s="170"/>
      <c r="I5" s="162" t="s">
        <v>22</v>
      </c>
      <c r="J5" s="166"/>
      <c r="K5" s="163" t="s">
        <v>22</v>
      </c>
      <c r="L5" s="166"/>
      <c r="O5" s="106"/>
      <c r="P5" s="106"/>
    </row>
    <row r="6" spans="1:19">
      <c r="B6" s="163" t="s">
        <v>23</v>
      </c>
      <c r="C6" s="164"/>
      <c r="D6" s="217"/>
      <c r="E6" s="169"/>
      <c r="F6" s="169"/>
      <c r="G6" s="169"/>
      <c r="H6" s="170"/>
      <c r="I6" s="162" t="s">
        <v>24</v>
      </c>
      <c r="J6" s="166"/>
      <c r="K6" s="163" t="s">
        <v>24</v>
      </c>
      <c r="L6" s="166"/>
      <c r="O6" s="106"/>
      <c r="P6" s="106"/>
    </row>
    <row r="7" spans="1:19" ht="16.5" thickBot="1">
      <c r="B7" s="163" t="s">
        <v>25</v>
      </c>
      <c r="C7" s="164"/>
      <c r="D7" s="217"/>
      <c r="E7" s="169"/>
      <c r="F7" s="169"/>
      <c r="G7" s="169"/>
      <c r="H7" s="170"/>
      <c r="I7" s="153" t="s">
        <v>26</v>
      </c>
      <c r="J7" s="167"/>
      <c r="K7" s="165" t="s">
        <v>26</v>
      </c>
      <c r="L7" s="167"/>
      <c r="O7" s="106"/>
      <c r="P7" s="106"/>
    </row>
    <row r="8" spans="1:19">
      <c r="B8" s="163" t="s">
        <v>27</v>
      </c>
      <c r="C8" s="164"/>
      <c r="D8" s="217"/>
      <c r="E8" s="169"/>
      <c r="F8" s="169"/>
      <c r="G8" s="169"/>
      <c r="H8" s="170"/>
      <c r="I8" s="280" t="str">
        <f>S13</f>
        <v>Antal (2022) [st]</v>
      </c>
      <c r="J8" s="281"/>
      <c r="K8" s="280" t="str">
        <f>S13</f>
        <v>Antal (2022) [st]</v>
      </c>
      <c r="L8" s="282"/>
      <c r="O8" s="106"/>
      <c r="P8" s="106"/>
    </row>
    <row r="9" spans="1:19">
      <c r="B9" s="163" t="s">
        <v>28</v>
      </c>
      <c r="C9" s="164"/>
      <c r="D9" s="163" t="s">
        <v>29</v>
      </c>
      <c r="E9" s="157" t="s">
        <v>29</v>
      </c>
      <c r="F9" s="157" t="s">
        <v>29</v>
      </c>
      <c r="G9" s="157" t="s">
        <v>29</v>
      </c>
      <c r="H9" s="159" t="s">
        <v>29</v>
      </c>
      <c r="I9" s="162" t="s">
        <v>22</v>
      </c>
      <c r="J9" s="221"/>
      <c r="K9" s="163" t="s">
        <v>22</v>
      </c>
      <c r="L9" s="221"/>
      <c r="O9" s="106"/>
      <c r="P9" s="106"/>
    </row>
    <row r="10" spans="1:19">
      <c r="B10" s="163" t="s">
        <v>30</v>
      </c>
      <c r="C10" s="164"/>
      <c r="D10" s="163" t="s">
        <v>29</v>
      </c>
      <c r="E10" s="157" t="s">
        <v>29</v>
      </c>
      <c r="F10" s="157" t="s">
        <v>29</v>
      </c>
      <c r="G10" s="157" t="s">
        <v>29</v>
      </c>
      <c r="H10" s="159" t="s">
        <v>29</v>
      </c>
      <c r="I10" s="162" t="s">
        <v>24</v>
      </c>
      <c r="J10" s="221"/>
      <c r="K10" s="163" t="s">
        <v>24</v>
      </c>
      <c r="L10" s="221"/>
      <c r="O10" s="106"/>
      <c r="P10" s="106"/>
    </row>
    <row r="11" spans="1:19" ht="16.5" thickBot="1">
      <c r="B11" s="165" t="s">
        <v>31</v>
      </c>
      <c r="C11" s="171"/>
      <c r="D11" s="165" t="s">
        <v>29</v>
      </c>
      <c r="E11" s="150" t="s">
        <v>29</v>
      </c>
      <c r="F11" s="150" t="s">
        <v>29</v>
      </c>
      <c r="G11" s="150" t="s">
        <v>29</v>
      </c>
      <c r="H11" s="161" t="s">
        <v>29</v>
      </c>
      <c r="I11" s="153" t="s">
        <v>26</v>
      </c>
      <c r="J11" s="222"/>
      <c r="K11" s="165" t="s">
        <v>26</v>
      </c>
      <c r="L11" s="222"/>
    </row>
    <row r="12" spans="1:19" ht="16.5" hidden="1" customHeight="1">
      <c r="I12"/>
      <c r="J12"/>
      <c r="K12"/>
      <c r="L12"/>
      <c r="O12" s="125"/>
      <c r="P12" s="125"/>
      <c r="S12" s="104" t="str">
        <f>"Andel ("&amp;$N$4&amp;") [%]"</f>
        <v>Andel (2022) [%]</v>
      </c>
    </row>
    <row r="13" spans="1:19" hidden="1">
      <c r="I13"/>
      <c r="J13"/>
      <c r="K13"/>
      <c r="L13"/>
      <c r="O13" s="125"/>
      <c r="P13" s="125"/>
      <c r="S13" s="104" t="str">
        <f>"Antal ("&amp;$N$4&amp;") [st]"</f>
        <v>Antal (2022) [st]</v>
      </c>
    </row>
    <row r="14" spans="1:19" hidden="1">
      <c r="I14"/>
      <c r="J14"/>
      <c r="K14"/>
      <c r="L14"/>
      <c r="O14" s="125"/>
      <c r="P14" s="125"/>
    </row>
    <row r="15" spans="1:19" hidden="1">
      <c r="I15"/>
      <c r="J15"/>
      <c r="K15"/>
      <c r="L15"/>
      <c r="O15" s="125"/>
      <c r="P15" s="125"/>
    </row>
    <row r="16" spans="1:19" hidden="1">
      <c r="I16"/>
      <c r="J16"/>
      <c r="K16"/>
      <c r="L16"/>
      <c r="S16" s="115" t="s">
        <v>32</v>
      </c>
    </row>
    <row r="17" spans="1:19" hidden="1">
      <c r="I17"/>
      <c r="J17"/>
      <c r="K17"/>
      <c r="L17"/>
      <c r="S17" s="104" t="s">
        <v>33</v>
      </c>
    </row>
    <row r="18" spans="1:19" hidden="1">
      <c r="I18"/>
      <c r="J18"/>
      <c r="K18"/>
      <c r="L18"/>
      <c r="S18" s="104" t="s">
        <v>34</v>
      </c>
    </row>
    <row r="19" spans="1:19" hidden="1">
      <c r="I19"/>
      <c r="J19"/>
      <c r="K19"/>
      <c r="L19"/>
    </row>
    <row r="20" spans="1:19" hidden="1">
      <c r="J20" s="109"/>
      <c r="L20" s="109"/>
    </row>
    <row r="21" spans="1:19">
      <c r="A21" s="114"/>
      <c r="J21" s="109"/>
      <c r="L21" s="109"/>
    </row>
    <row r="22" spans="1:19" ht="23.25" customHeight="1" thickBot="1">
      <c r="B22" s="274" t="s">
        <v>35</v>
      </c>
      <c r="C22" s="274"/>
      <c r="D22" s="274"/>
      <c r="E22" s="274"/>
      <c r="F22" s="274"/>
      <c r="G22" s="274"/>
      <c r="H22" s="131"/>
      <c r="I22" s="131"/>
      <c r="J22" s="131"/>
      <c r="K22" s="131"/>
      <c r="L22" s="131"/>
    </row>
    <row r="23" spans="1:19" ht="69" customHeight="1" thickBot="1">
      <c r="B23" s="112" t="s">
        <v>36</v>
      </c>
      <c r="C23" s="56"/>
      <c r="D23" s="288"/>
      <c r="E23" s="289"/>
      <c r="F23" s="275" t="s">
        <v>37</v>
      </c>
      <c r="G23" s="276"/>
      <c r="H23" s="188"/>
    </row>
    <row r="24" spans="1:19" ht="63">
      <c r="B24" s="110" t="s">
        <v>38</v>
      </c>
      <c r="C24" s="107"/>
      <c r="D24" s="290" t="s">
        <v>39</v>
      </c>
      <c r="E24" s="290"/>
      <c r="F24" s="174" t="str">
        <f>S12</f>
        <v>Andel (2022) [%]</v>
      </c>
      <c r="G24" s="226"/>
    </row>
    <row r="25" spans="1:19" ht="48" thickBot="1">
      <c r="B25" s="111" t="s">
        <v>40</v>
      </c>
      <c r="C25" s="108"/>
      <c r="D25" s="273"/>
      <c r="E25" s="273"/>
      <c r="F25" s="225" t="str">
        <f>S13</f>
        <v>Antal (2022) [st]</v>
      </c>
      <c r="G25" s="227"/>
    </row>
    <row r="26" spans="1:19" ht="17.25" customHeight="1">
      <c r="F26"/>
      <c r="G26"/>
    </row>
    <row r="27" spans="1:19" ht="28.5" hidden="1" customHeight="1">
      <c r="F27"/>
      <c r="G27"/>
    </row>
    <row r="28" spans="1:19" hidden="1"/>
    <row r="30" spans="1:19" ht="27" thickBot="1">
      <c r="B30" s="176" t="s">
        <v>41</v>
      </c>
      <c r="C30" s="176"/>
      <c r="D30" s="176"/>
      <c r="E30" s="176"/>
      <c r="F30" s="176"/>
      <c r="G30" s="131"/>
      <c r="H30" s="131"/>
      <c r="I30" s="131"/>
      <c r="J30" s="131"/>
      <c r="K30" s="131"/>
      <c r="L30" s="131"/>
    </row>
    <row r="31" spans="1:19" ht="38.1" customHeight="1" thickBot="1">
      <c r="B31" s="285" t="s">
        <v>42</v>
      </c>
      <c r="C31" s="286"/>
      <c r="D31" s="189"/>
    </row>
    <row r="32" spans="1:19" ht="16.5" thickBot="1">
      <c r="B32" s="232" t="str">
        <f>S12</f>
        <v>Andel (2022) [%]</v>
      </c>
      <c r="C32" s="233"/>
    </row>
    <row r="33" spans="2:3">
      <c r="B33"/>
      <c r="C33"/>
    </row>
    <row r="34" spans="2:3">
      <c r="B34"/>
      <c r="C34"/>
    </row>
    <row r="35" spans="2:3">
      <c r="B35"/>
      <c r="C35"/>
    </row>
  </sheetData>
  <mergeCells count="16">
    <mergeCell ref="B31:C31"/>
    <mergeCell ref="A1:D1"/>
    <mergeCell ref="D23:E23"/>
    <mergeCell ref="D24:E24"/>
    <mergeCell ref="I3:J3"/>
    <mergeCell ref="K3:L3"/>
    <mergeCell ref="D25:E25"/>
    <mergeCell ref="B22:G22"/>
    <mergeCell ref="F23:G23"/>
    <mergeCell ref="B2:L2"/>
    <mergeCell ref="D3:H3"/>
    <mergeCell ref="I4:J4"/>
    <mergeCell ref="I8:J8"/>
    <mergeCell ref="K4:L4"/>
    <mergeCell ref="K8:L8"/>
    <mergeCell ref="B3:C3"/>
  </mergeCells>
  <phoneticPr fontId="24" type="noConversion"/>
  <dataValidations count="4">
    <dataValidation type="list" allowBlank="1" showInputMessage="1" showErrorMessage="1" sqref="C10:C11" xr:uid="{D50BADC9-3BDE-466C-9F59-BEF8301F6B2A}">
      <formula1>Euro_tung_uppfoljning</formula1>
    </dataValidation>
    <dataValidation type="list" allowBlank="1" showInputMessage="1" showErrorMessage="1" sqref="C23" xr:uid="{0355919A-A836-41C2-9B4C-FEFF9C083473}">
      <formula1>Steg_arbetsmaskiner_uppfoljning</formula1>
    </dataValidation>
    <dataValidation type="list" allowBlank="1" showInputMessage="1" showErrorMessage="1" sqref="C25" xr:uid="{4D914AAF-A0A4-4C95-B065-59639143DC14}">
      <formula1>$S$17:$S$19</formula1>
    </dataValidation>
    <dataValidation type="list" allowBlank="1" showInputMessage="1" showErrorMessage="1" sqref="C5:C8 C9" xr:uid="{F1E104EE-EB7B-4ACF-8B00-71A1EDFD9681}">
      <formula1>Euro_latt_uppfoljning</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4F015-F501-C14F-9D2D-E6AF242AE7B5}">
  <sheetPr codeName="Blad2">
    <tabColor rgb="FFFFFF00"/>
  </sheetPr>
  <dimension ref="B1:V321"/>
  <sheetViews>
    <sheetView zoomScaleNormal="100" workbookViewId="0">
      <selection activeCell="B27" sqref="B27"/>
    </sheetView>
  </sheetViews>
  <sheetFormatPr defaultColWidth="11" defaultRowHeight="15.75"/>
  <cols>
    <col min="1" max="1" width="2.5" customWidth="1"/>
    <col min="2" max="2" width="23" customWidth="1"/>
    <col min="3" max="3" width="13.875" customWidth="1"/>
    <col min="4" max="4" width="14" customWidth="1"/>
    <col min="5" max="5" width="13.5" customWidth="1"/>
    <col min="6" max="6" width="15.125" customWidth="1"/>
    <col min="7" max="7" width="13.125" customWidth="1"/>
    <col min="8" max="8" width="14.125" customWidth="1"/>
    <col min="9" max="9" width="14.625" customWidth="1"/>
    <col min="10" max="10" width="19.5" customWidth="1"/>
    <col min="11" max="11" width="16.375" customWidth="1"/>
    <col min="12" max="12" width="15.375" customWidth="1"/>
    <col min="14" max="14" width="36.375" customWidth="1"/>
    <col min="15" max="15" width="11.125" bestFit="1" customWidth="1"/>
    <col min="16" max="16" width="12" bestFit="1" customWidth="1"/>
    <col min="19" max="22" width="10.875" style="84" hidden="1" customWidth="1"/>
  </cols>
  <sheetData>
    <row r="1" spans="2:22" ht="31.5">
      <c r="B1" s="270" t="s">
        <v>43</v>
      </c>
      <c r="C1" s="270"/>
    </row>
    <row r="2" spans="2:22" ht="13.5" customHeight="1"/>
    <row r="3" spans="2:22" ht="27" customHeight="1">
      <c r="B3" s="62"/>
      <c r="C3" s="297" t="s">
        <v>44</v>
      </c>
      <c r="D3" s="297"/>
      <c r="E3" s="297"/>
      <c r="F3" s="297"/>
      <c r="G3" s="297"/>
      <c r="H3" s="297"/>
      <c r="I3" s="298"/>
      <c r="J3" s="298"/>
      <c r="K3" s="298"/>
      <c r="L3" s="298"/>
      <c r="S3" s="292" t="s">
        <v>45</v>
      </c>
      <c r="T3" s="292"/>
      <c r="U3" s="292"/>
      <c r="V3" s="292"/>
    </row>
    <row r="4" spans="2:22" ht="40.5" customHeight="1" thickBot="1">
      <c r="B4" s="294" t="s">
        <v>14</v>
      </c>
      <c r="C4" s="173" t="s">
        <v>46</v>
      </c>
      <c r="D4" s="293" t="s">
        <v>10</v>
      </c>
      <c r="E4" s="291"/>
      <c r="F4" s="291"/>
      <c r="G4" s="291"/>
      <c r="H4" s="272"/>
      <c r="I4" s="296" t="s">
        <v>47</v>
      </c>
      <c r="J4" s="276"/>
      <c r="K4" s="275" t="s">
        <v>48</v>
      </c>
      <c r="L4" s="276"/>
    </row>
    <row r="5" spans="2:22" ht="16.5" thickBot="1">
      <c r="B5" s="295"/>
      <c r="C5" s="74" t="s">
        <v>15</v>
      </c>
      <c r="D5" s="150" t="s">
        <v>49</v>
      </c>
      <c r="E5" s="150" t="s">
        <v>50</v>
      </c>
      <c r="F5" s="150" t="s">
        <v>18</v>
      </c>
      <c r="G5" s="150" t="s">
        <v>19</v>
      </c>
      <c r="H5" s="161" t="s">
        <v>20</v>
      </c>
      <c r="I5" s="299" t="str">
        <f>'Kravställning (beställare)'!S12</f>
        <v>Andel (2022) [%]</v>
      </c>
      <c r="J5" s="300"/>
      <c r="K5" s="299" t="str">
        <f>'Kravställning (beställare)'!S12</f>
        <v>Andel (2022) [%]</v>
      </c>
      <c r="L5" s="300"/>
    </row>
    <row r="6" spans="2:22">
      <c r="B6" s="191" t="s">
        <v>21</v>
      </c>
      <c r="C6" s="168" t="str">
        <f>IF('Kravställning (beställare)'!$C5="","",'Kravställning (beställare)'!$C5)</f>
        <v/>
      </c>
      <c r="D6" s="201" t="str">
        <f>IF('Kravställning (beställare)'!$D5="","",'Kravställning (beställare)'!$D5)</f>
        <v/>
      </c>
      <c r="E6" s="201" t="str">
        <f>IF('Kravställning (beställare)'!$E5="","",'Kravställning (beställare)'!$E5)</f>
        <v/>
      </c>
      <c r="F6" s="157" t="str">
        <f>IF('Kravställning (beställare)'!$F5="","",'Kravställning (beställare)'!$F5)</f>
        <v/>
      </c>
      <c r="G6" s="157" t="str">
        <f>IF('Kravställning (beställare)'!$G5="","",'Kravställning (beställare)'!$G5)</f>
        <v/>
      </c>
      <c r="H6" s="159" t="str">
        <f>IF('Kravställning (beställare)'!$H5="","",'Kravställning (beställare)'!$H5)</f>
        <v/>
      </c>
      <c r="I6" s="162" t="s">
        <v>22</v>
      </c>
      <c r="J6" s="178" t="str">
        <f>IF('Kravställning (beställare)'!$J5="","",'Kravställning (beställare)'!$J5)</f>
        <v/>
      </c>
      <c r="K6" s="163" t="s">
        <v>22</v>
      </c>
      <c r="L6" s="178" t="str">
        <f>IF('Kravställning (beställare)'!$L5="","",'Kravställning (beställare)'!$L5)</f>
        <v/>
      </c>
    </row>
    <row r="7" spans="2:22" ht="15.75" customHeight="1">
      <c r="B7" s="192" t="s">
        <v>23</v>
      </c>
      <c r="C7" s="163" t="str">
        <f>IF('Kravställning (beställare)'!$C6="","",'Kravställning (beställare)'!$C6)</f>
        <v/>
      </c>
      <c r="D7" s="157" t="str">
        <f>IF('Kravställning (beställare)'!$D6="","",'Kravställning (beställare)'!$D6)</f>
        <v/>
      </c>
      <c r="E7" s="157" t="str">
        <f>IF('Kravställning (beställare)'!$E6="","",'Kravställning (beställare)'!$E6)</f>
        <v/>
      </c>
      <c r="F7" s="157" t="str">
        <f>IF('Kravställning (beställare)'!$F6="","",'Kravställning (beställare)'!$F6)</f>
        <v/>
      </c>
      <c r="G7" s="157" t="str">
        <f>IF('Kravställning (beställare)'!$G6="","",'Kravställning (beställare)'!$G6)</f>
        <v/>
      </c>
      <c r="H7" s="159" t="str">
        <f>IF('Kravställning (beställare)'!$H6="","",'Kravställning (beställare)'!$H6)</f>
        <v/>
      </c>
      <c r="I7" s="162" t="s">
        <v>24</v>
      </c>
      <c r="J7" s="178" t="str">
        <f>IF('Kravställning (beställare)'!$J6="","",'Kravställning (beställare)'!$J6)</f>
        <v/>
      </c>
      <c r="K7" s="163" t="s">
        <v>24</v>
      </c>
      <c r="L7" s="178" t="str">
        <f>IF('Kravställning (beställare)'!$L6="","",'Kravställning (beställare)'!$L6)</f>
        <v/>
      </c>
      <c r="N7" s="106"/>
      <c r="O7" s="106"/>
    </row>
    <row r="8" spans="2:22" ht="16.5" thickBot="1">
      <c r="B8" s="192" t="s">
        <v>25</v>
      </c>
      <c r="C8" s="163" t="str">
        <f>IF('Kravställning (beställare)'!$C7="","",'Kravställning (beställare)'!$C7)</f>
        <v/>
      </c>
      <c r="D8" s="157" t="str">
        <f>IF('Kravställning (beställare)'!$D7="","",'Kravställning (beställare)'!$D7)</f>
        <v/>
      </c>
      <c r="E8" s="157" t="str">
        <f>IF('Kravställning (beställare)'!$E7="","",'Kravställning (beställare)'!$E7)</f>
        <v/>
      </c>
      <c r="F8" s="157" t="str">
        <f>IF('Kravställning (beställare)'!$F7="","",'Kravställning (beställare)'!$F7)</f>
        <v/>
      </c>
      <c r="G8" s="157" t="str">
        <f>IF('Kravställning (beställare)'!$G7="","",'Kravställning (beställare)'!$G7)</f>
        <v/>
      </c>
      <c r="H8" s="159" t="str">
        <f>IF('Kravställning (beställare)'!$H7="","",'Kravställning (beställare)'!$H7)</f>
        <v/>
      </c>
      <c r="I8" s="153" t="s">
        <v>26</v>
      </c>
      <c r="J8" s="179" t="str">
        <f>IF('Kravställning (beställare)'!$J7="","",'Kravställning (beställare)'!$J7)</f>
        <v/>
      </c>
      <c r="K8" s="165" t="s">
        <v>26</v>
      </c>
      <c r="L8" s="179" t="str">
        <f>IF('Kravställning (beställare)'!$L7="","",'Kravställning (beställare)'!$L7)</f>
        <v/>
      </c>
      <c r="N8" s="106"/>
      <c r="O8" s="106"/>
    </row>
    <row r="9" spans="2:22">
      <c r="B9" s="193" t="s">
        <v>27</v>
      </c>
      <c r="C9" s="163" t="str">
        <f>IF('Kravställning (beställare)'!$C8="","",'Kravställning (beställare)'!$C8)</f>
        <v/>
      </c>
      <c r="D9" s="157" t="str">
        <f>IF('Kravställning (beställare)'!$D8="","",'Kravställning (beställare)'!$D8)</f>
        <v/>
      </c>
      <c r="E9" s="157" t="str">
        <f>IF('Kravställning (beställare)'!$E8="","",'Kravställning (beställare)'!$E8)</f>
        <v/>
      </c>
      <c r="F9" s="157" t="str">
        <f>IF('Kravställning (beställare)'!$F8="","",'Kravställning (beställare)'!$F8)</f>
        <v/>
      </c>
      <c r="G9" s="157" t="str">
        <f>IF('Kravställning (beställare)'!$G8="","",'Kravställning (beställare)'!$G8)</f>
        <v/>
      </c>
      <c r="H9" s="159" t="str">
        <f>IF('Kravställning (beställare)'!$H8="","",'Kravställning (beställare)'!$H8)</f>
        <v/>
      </c>
      <c r="I9" s="280" t="str">
        <f>'Kravställning (beställare)'!S13</f>
        <v>Antal (2022) [st]</v>
      </c>
      <c r="J9" s="281"/>
      <c r="K9" s="280" t="str">
        <f>'Kravställning (beställare)'!S13</f>
        <v>Antal (2022) [st]</v>
      </c>
      <c r="L9" s="281"/>
      <c r="N9" s="106"/>
      <c r="O9" s="106"/>
    </row>
    <row r="10" spans="2:22">
      <c r="B10" s="192" t="s">
        <v>28</v>
      </c>
      <c r="C10" s="163" t="str">
        <f>IF('Kravställning (beställare)'!$C9="","",'Kravställning (beställare)'!$C9)</f>
        <v/>
      </c>
      <c r="D10" s="157" t="str">
        <f>IF('Kravställning (beställare)'!$D9="","",'Kravställning (beställare)'!$D9)</f>
        <v>N/A</v>
      </c>
      <c r="E10" s="157" t="str">
        <f>IF('Kravställning (beställare)'!$E9="","",'Kravställning (beställare)'!$E9)</f>
        <v>N/A</v>
      </c>
      <c r="F10" s="157" t="str">
        <f>IF('Kravställning (beställare)'!$F9="","",'Kravställning (beställare)'!$F9)</f>
        <v>N/A</v>
      </c>
      <c r="G10" s="157" t="str">
        <f>IF('Kravställning (beställare)'!$G9="","",'Kravställning (beställare)'!$G9)</f>
        <v>N/A</v>
      </c>
      <c r="H10" s="159" t="str">
        <f>IF('Kravställning (beställare)'!$H9="","",'Kravställning (beställare)'!$H9)</f>
        <v>N/A</v>
      </c>
      <c r="I10" s="162" t="s">
        <v>22</v>
      </c>
      <c r="J10" s="223" t="str">
        <f>IF('Kravställning (beställare)'!$J9="","",'Kravställning (beställare)'!$J9)</f>
        <v/>
      </c>
      <c r="K10" s="163" t="s">
        <v>22</v>
      </c>
      <c r="L10" s="223" t="str">
        <f>IF('Kravställning (beställare)'!$L9="","",'Kravställning (beställare)'!$L9)</f>
        <v/>
      </c>
      <c r="N10" s="106"/>
      <c r="O10" s="106"/>
    </row>
    <row r="11" spans="2:22" ht="18" customHeight="1">
      <c r="B11" s="192" t="s">
        <v>30</v>
      </c>
      <c r="C11" s="163" t="str">
        <f>IF('Kravställning (beställare)'!$C10="","",'Kravställning (beställare)'!$C10)</f>
        <v/>
      </c>
      <c r="D11" s="157" t="str">
        <f>IF('Kravställning (beställare)'!$D10="","",'Kravställning (beställare)'!$D10)</f>
        <v>N/A</v>
      </c>
      <c r="E11" s="157" t="str">
        <f>IF('Kravställning (beställare)'!$E10="","",'Kravställning (beställare)'!$E10)</f>
        <v>N/A</v>
      </c>
      <c r="F11" s="157" t="str">
        <f>IF('Kravställning (beställare)'!$F10="","",'Kravställning (beställare)'!$F10)</f>
        <v>N/A</v>
      </c>
      <c r="G11" s="157" t="str">
        <f>IF('Kravställning (beställare)'!$G10="","",'Kravställning (beställare)'!$G10)</f>
        <v>N/A</v>
      </c>
      <c r="H11" s="159" t="str">
        <f>IF('Kravställning (beställare)'!$H10="","",'Kravställning (beställare)'!$H10)</f>
        <v>N/A</v>
      </c>
      <c r="I11" s="162" t="s">
        <v>24</v>
      </c>
      <c r="J11" s="223" t="str">
        <f>IF('Kravställning (beställare)'!$J10="","",'Kravställning (beställare)'!$J10)</f>
        <v/>
      </c>
      <c r="K11" s="163" t="s">
        <v>24</v>
      </c>
      <c r="L11" s="223" t="str">
        <f>IF('Kravställning (beställare)'!$L10="","",'Kravställning (beställare)'!$L10)</f>
        <v/>
      </c>
      <c r="N11" s="106"/>
      <c r="O11" s="106"/>
    </row>
    <row r="12" spans="2:22">
      <c r="B12" s="194" t="s">
        <v>31</v>
      </c>
      <c r="C12" s="165" t="str">
        <f>IF('Kravställning (beställare)'!$C11="","",'Kravställning (beställare)'!$C11)</f>
        <v/>
      </c>
      <c r="D12" s="150" t="str">
        <f>IF('Kravställning (beställare)'!$D11="","",'Kravställning (beställare)'!$D11)</f>
        <v>N/A</v>
      </c>
      <c r="E12" s="150" t="str">
        <f>IF('Kravställning (beställare)'!$E11="","",'Kravställning (beställare)'!$E11)</f>
        <v>N/A</v>
      </c>
      <c r="F12" s="150" t="str">
        <f>IF('Kravställning (beställare)'!$F11="","",'Kravställning (beställare)'!$F11)</f>
        <v>N/A</v>
      </c>
      <c r="G12" s="150" t="str">
        <f>IF('Kravställning (beställare)'!$G11="","",'Kravställning (beställare)'!$G11)</f>
        <v>N/A</v>
      </c>
      <c r="H12" s="161" t="str">
        <f>IF('Kravställning (beställare)'!$H11="","",'Kravställning (beställare)'!$H11)</f>
        <v>N/A</v>
      </c>
      <c r="I12" s="153" t="s">
        <v>26</v>
      </c>
      <c r="J12" s="224" t="str">
        <f>IF('Kravställning (beställare)'!$J11="","",'Kravställning (beställare)'!$J11)</f>
        <v/>
      </c>
      <c r="K12" s="165" t="s">
        <v>26</v>
      </c>
      <c r="L12" s="224" t="str">
        <f>IF('Kravställning (beställare)'!$L11="","",'Kravställning (beställare)'!$L11)</f>
        <v/>
      </c>
      <c r="N12" s="106"/>
      <c r="O12" s="106"/>
    </row>
    <row r="13" spans="2:22" ht="10.5" customHeight="1">
      <c r="B13" s="104"/>
      <c r="C13" s="104"/>
      <c r="D13" s="104"/>
      <c r="E13" s="104"/>
      <c r="F13" s="104"/>
      <c r="G13" s="104"/>
      <c r="H13" s="104"/>
      <c r="N13" s="106"/>
      <c r="O13" s="106"/>
    </row>
    <row r="14" spans="2:22">
      <c r="B14" s="104"/>
      <c r="C14" s="104"/>
      <c r="D14" s="104"/>
      <c r="E14" s="104"/>
      <c r="F14" s="104"/>
      <c r="G14" s="104"/>
      <c r="H14" s="104"/>
      <c r="N14" s="106"/>
      <c r="O14" s="106"/>
    </row>
    <row r="15" spans="2:22">
      <c r="B15" s="133"/>
      <c r="C15" s="104"/>
      <c r="D15" s="104"/>
      <c r="E15" s="104"/>
      <c r="F15" s="104"/>
      <c r="G15" s="104"/>
      <c r="H15" s="104"/>
      <c r="N15" s="106"/>
      <c r="O15" s="106"/>
    </row>
    <row r="16" spans="2:22">
      <c r="B16" s="133"/>
      <c r="C16" s="104"/>
      <c r="D16" s="104"/>
      <c r="E16" s="104"/>
      <c r="F16" s="104"/>
      <c r="G16" s="104"/>
      <c r="H16" s="104"/>
      <c r="N16" s="106"/>
      <c r="O16" s="106"/>
    </row>
    <row r="17" spans="2:22">
      <c r="B17" s="104"/>
      <c r="C17" s="104"/>
      <c r="D17" s="104"/>
      <c r="E17" s="104"/>
      <c r="F17" s="104"/>
      <c r="G17" s="104"/>
      <c r="H17" s="104"/>
      <c r="N17" s="106"/>
      <c r="O17" s="106"/>
    </row>
    <row r="18" spans="2:22">
      <c r="B18" s="104"/>
      <c r="C18" s="104"/>
      <c r="D18" s="104"/>
      <c r="E18" s="104"/>
      <c r="F18" s="104"/>
      <c r="G18" s="104"/>
      <c r="H18" s="104"/>
      <c r="N18" s="106"/>
      <c r="O18" s="106"/>
    </row>
    <row r="19" spans="2:22" ht="27" customHeight="1">
      <c r="B19" s="104"/>
      <c r="C19" s="133"/>
      <c r="D19" s="104"/>
      <c r="E19" s="104"/>
      <c r="F19" s="104"/>
      <c r="G19" s="104"/>
      <c r="H19" s="104"/>
      <c r="N19" s="106"/>
      <c r="O19" s="106"/>
    </row>
    <row r="20" spans="2:22" ht="27" customHeight="1">
      <c r="B20" s="104"/>
      <c r="D20" s="104"/>
      <c r="E20" s="104"/>
      <c r="F20" s="104"/>
      <c r="G20" s="104"/>
      <c r="H20" s="104"/>
      <c r="N20" s="106"/>
      <c r="O20" s="106"/>
    </row>
    <row r="21" spans="2:22">
      <c r="B21" s="104"/>
      <c r="C21" s="136"/>
      <c r="D21" s="104"/>
      <c r="E21" s="104"/>
      <c r="F21" s="104"/>
      <c r="G21" s="104"/>
      <c r="H21" s="104"/>
      <c r="N21" s="106"/>
      <c r="O21" s="106"/>
    </row>
    <row r="22" spans="2:22" hidden="1">
      <c r="B22" s="104"/>
      <c r="C22" s="136"/>
      <c r="D22" s="104"/>
      <c r="E22" s="104"/>
      <c r="F22" s="104"/>
      <c r="G22" s="104"/>
      <c r="H22" s="104"/>
      <c r="N22" s="78"/>
    </row>
    <row r="23" spans="2:22" ht="24" hidden="1" customHeight="1">
      <c r="D23" s="131"/>
      <c r="E23" s="131"/>
      <c r="F23" s="131"/>
      <c r="G23" s="131"/>
      <c r="H23" s="104"/>
      <c r="N23" s="78"/>
    </row>
    <row r="24" spans="2:22" ht="38.25" thickBot="1">
      <c r="B24" s="118" t="s">
        <v>51</v>
      </c>
      <c r="C24" s="311" t="s">
        <v>52</v>
      </c>
      <c r="D24" s="311"/>
      <c r="E24" s="311"/>
      <c r="F24" s="311"/>
      <c r="G24" s="311"/>
      <c r="H24" s="311"/>
      <c r="I24" s="131"/>
      <c r="J24" s="131"/>
      <c r="K24" s="131"/>
      <c r="P24" s="106"/>
      <c r="S24" s="292" t="s">
        <v>45</v>
      </c>
      <c r="T24" s="292"/>
      <c r="U24" s="292"/>
      <c r="V24" s="292"/>
    </row>
    <row r="25" spans="2:22" ht="74.25" customHeight="1">
      <c r="B25" s="305" t="s">
        <v>53</v>
      </c>
      <c r="C25" s="307" t="s">
        <v>54</v>
      </c>
      <c r="D25" s="309" t="s">
        <v>55</v>
      </c>
      <c r="E25" s="307" t="s">
        <v>15</v>
      </c>
      <c r="F25" s="301" t="s">
        <v>56</v>
      </c>
      <c r="G25" s="303" t="s">
        <v>57</v>
      </c>
      <c r="H25" s="304"/>
      <c r="N25" s="23"/>
      <c r="P25" s="106"/>
    </row>
    <row r="26" spans="2:22" ht="16.5" thickBot="1">
      <c r="B26" s="306"/>
      <c r="C26" s="308"/>
      <c r="D26" s="310"/>
      <c r="E26" s="308"/>
      <c r="F26" s="302"/>
      <c r="G26" s="181" t="s">
        <v>15</v>
      </c>
      <c r="H26" s="182" t="s">
        <v>58</v>
      </c>
      <c r="P26" s="106"/>
      <c r="S26" s="84" t="s">
        <v>59</v>
      </c>
      <c r="T26" s="84" t="s">
        <v>60</v>
      </c>
      <c r="U26" s="84" t="s">
        <v>60</v>
      </c>
      <c r="V26" s="84" t="s">
        <v>33</v>
      </c>
    </row>
    <row r="27" spans="2:22">
      <c r="B27" s="80" t="s">
        <v>61</v>
      </c>
      <c r="C27" s="71" t="s">
        <v>21</v>
      </c>
      <c r="D27" s="58" t="s">
        <v>62</v>
      </c>
      <c r="E27" s="58" t="s">
        <v>62</v>
      </c>
      <c r="F27" s="230">
        <f>IF(OR(C27=$S$41,C27=$S$42),"N/A",IF(OR(D27=$S$27,D27=$S$28),0,""))</f>
        <v>0</v>
      </c>
      <c r="G27" s="180" t="str">
        <f t="shared" ref="G27:G90" si="0">IFERROR(IF($E27="El",IF(VLOOKUP(C27,B$6:H$12,2,FALSE)="","N/A","Ja"),IF(AND(VLOOKUP(C27,B$6:H$12,2,FALSE)&lt;=E27,VLOOKUP(C27,B$6:H$12,2,FALSE)&lt;&gt;""),"Ja",IF(VLOOKUP(C27,B$6:H$12,2,FALSE)="","N/A",IF(AND(VLOOKUP(C27,B$6:H$12,2,FALSE)&lt;&gt;"",$E27=""),"Euroklass saknas","Nej"))))," ")</f>
        <v>N/A</v>
      </c>
      <c r="H27" s="59" t="str">
        <f>IFERROR(IF(OR(OR(C27=B$12,C27=B$11),(C27=B$10)),"N/A",IF(AND(F27="",$C27&lt;&gt;"",VLOOKUP($C27,B$6:H$9,IF(OR($D27=$S$26,$D27=$S$29),5,IF($D27=$S$31,4,IF(AND(OR($D27=$S$27,$D27=$S$28)),6,IF($D27=$S$30,7,3)))),FALSE)&lt;&gt;""),"Utsläppsvärde saknas",IF(VLOOKUP($C27,B$6:H$12,IF(OR($D27=$S$26,$D27=$S$29),5,IF($D27=$S$31,4,IF(AND(OR($D27=$S$27,$D27=$S$28)),6,IF($D27=$S$30,7,3)))),FALSE)&lt;F27,IF(VLOOKUP($C27,B$6:H$12,IF(OR($D27=$S$26,$D27=$S$29),5,IF($D27=$S$31,4,IF(AND(OR($D27=$S$27,$D27=$S$28)),6,IF($D27=$S$30,7,3)))),FALSE)="","N/A","Nej"),IF(VLOOKUP($C27,B$6:H$12,IF(OR($D27=$S$26,$D27=$S$29),5,IF($D27=$S$31,4,IF(AND(OR($D27=$S$27,$D27=$S$28)),6,IF($D27=$S$30,7,3)))),FALSE)="",IF(AND($F27="",$D27="",VLOOKUP($C27,B$6:H$9,IF(OR($D27=$S$26,$D27=$S$29),5,IF($D27=$S$31,4,IF(AND(OR($D27=$S$27,$D27=$S$28)),6,IF($D27=$S$30,7,3)))),FALSE)&lt;&gt;""),"Utsläppsvärde saknas","N/A"),"Ja"))))," ")</f>
        <v>N/A</v>
      </c>
      <c r="P27" s="106"/>
      <c r="S27" s="84" t="s">
        <v>62</v>
      </c>
      <c r="T27" s="84" t="s">
        <v>63</v>
      </c>
      <c r="U27" s="84" t="s">
        <v>63</v>
      </c>
      <c r="V27" s="84" t="s">
        <v>34</v>
      </c>
    </row>
    <row r="28" spans="2:22">
      <c r="B28" s="81" t="s">
        <v>64</v>
      </c>
      <c r="C28" s="143" t="s">
        <v>31</v>
      </c>
      <c r="D28" s="60" t="s">
        <v>59</v>
      </c>
      <c r="E28" s="60" t="s">
        <v>65</v>
      </c>
      <c r="F28" s="230" t="str">
        <f t="shared" ref="F28:F91" si="1">IF(OR(C28=$S$41,C28=$S$42),"N/A",IF(AND(D28=$S$27),0,""))</f>
        <v>N/A</v>
      </c>
      <c r="G28" s="180" t="str">
        <f t="shared" si="0"/>
        <v>N/A</v>
      </c>
      <c r="H28" s="59" t="str">
        <f t="shared" ref="H28:H91" si="2">IFERROR(IF(OR(OR(C28=B$12,C28=B$11),(C28=B$10)),"N/A",IF(AND(F28="",$C28&lt;&gt;"",VLOOKUP($C28,B$6:H$9,IF(OR($D28=$S$26,$D28=$S$29),5,IF($D28=$S$31,4,IF(AND(OR($D28=$S$27,$D28=$S$28)),6,IF($D28=$S$30,7,3)))),FALSE)&lt;&gt;""),"Utsläppsvärde saknas",IF(VLOOKUP($C28,B$6:H$12,IF(OR($D28=$S$26,$D28=$S$29),5,IF($D28=$S$31,4,IF(AND(OR($D28=$S$27,$D28=$S$28)),6,IF($D28=$S$30,7,3)))),FALSE)&lt;F28,IF(VLOOKUP($C28,B$6:H$12,IF(OR($D28=$S$26,$D28=$S$29),5,IF($D28=$S$31,4,IF(AND(OR($D28=$S$27,$D28=$S$28)),6,IF($D28=$S$30,7,3)))),FALSE)="","N/A","Nej"),IF(VLOOKUP($C28,B$6:H$12,IF(OR($D28=$S$26,$D28=$S$29),5,IF($D28=$S$31,4,IF(AND(OR($D28=$S$27,$D28=$S$28)),6,IF($D28=$S$30,7,3)))),FALSE)="",IF(AND($F28="",$D28="",VLOOKUP($C28,B$6:H$9,IF(OR($D28=$S$26,$D28=$S$29),5,IF($D28=$S$31,4,IF(AND(OR($D28=$S$27,$D28=$S$28)),6,IF($D28=$S$30,7,3)))),FALSE)&lt;&gt;""),"Utsläppsvärde saknas","N/A"),"Ja"))))," ")</f>
        <v>N/A</v>
      </c>
      <c r="P28" s="106"/>
      <c r="S28" s="84" t="s">
        <v>66</v>
      </c>
      <c r="U28" s="84" t="s">
        <v>67</v>
      </c>
    </row>
    <row r="29" spans="2:22">
      <c r="B29" s="81" t="s">
        <v>68</v>
      </c>
      <c r="C29" s="143" t="s">
        <v>25</v>
      </c>
      <c r="D29" s="60" t="s">
        <v>60</v>
      </c>
      <c r="E29" s="60">
        <v>6</v>
      </c>
      <c r="F29" s="230" t="str">
        <f t="shared" si="1"/>
        <v/>
      </c>
      <c r="G29" s="180" t="str">
        <f t="shared" si="0"/>
        <v>N/A</v>
      </c>
      <c r="H29" s="59" t="str">
        <f t="shared" si="2"/>
        <v>N/A</v>
      </c>
      <c r="L29" s="49"/>
      <c r="P29" s="106"/>
      <c r="S29" s="84" t="s">
        <v>69</v>
      </c>
    </row>
    <row r="30" spans="2:22">
      <c r="B30" s="81"/>
      <c r="C30" s="143"/>
      <c r="D30" s="60"/>
      <c r="E30" s="60"/>
      <c r="F30" s="230" t="str">
        <f t="shared" si="1"/>
        <v/>
      </c>
      <c r="G30" s="180" t="str">
        <f t="shared" si="0"/>
        <v xml:space="preserve"> </v>
      </c>
      <c r="H30" s="59" t="str">
        <f t="shared" si="2"/>
        <v xml:space="preserve"> </v>
      </c>
      <c r="P30" s="106"/>
      <c r="S30" s="84" t="s">
        <v>20</v>
      </c>
      <c r="U30" s="84">
        <v>4</v>
      </c>
      <c r="V30" s="84" t="s">
        <v>70</v>
      </c>
    </row>
    <row r="31" spans="2:22">
      <c r="B31" s="81"/>
      <c r="C31" s="143"/>
      <c r="D31" s="60"/>
      <c r="E31" s="60"/>
      <c r="F31" s="230" t="str">
        <f t="shared" si="1"/>
        <v/>
      </c>
      <c r="G31" s="180" t="str">
        <f t="shared" si="0"/>
        <v xml:space="preserve"> </v>
      </c>
      <c r="H31" s="59" t="str">
        <f t="shared" si="2"/>
        <v xml:space="preserve"> </v>
      </c>
      <c r="M31" s="78"/>
      <c r="P31" s="106"/>
      <c r="S31" s="84" t="s">
        <v>60</v>
      </c>
      <c r="U31" s="84">
        <v>5</v>
      </c>
      <c r="V31" s="84" t="s">
        <v>71</v>
      </c>
    </row>
    <row r="32" spans="2:22">
      <c r="B32" s="81"/>
      <c r="C32" s="143"/>
      <c r="D32" s="60"/>
      <c r="E32" s="60"/>
      <c r="F32" s="230" t="str">
        <f t="shared" si="1"/>
        <v/>
      </c>
      <c r="G32" s="180" t="str">
        <f t="shared" si="0"/>
        <v xml:space="preserve"> </v>
      </c>
      <c r="H32" s="59" t="str">
        <f t="shared" si="2"/>
        <v xml:space="preserve"> </v>
      </c>
      <c r="P32" s="106"/>
      <c r="S32" s="84" t="s">
        <v>63</v>
      </c>
      <c r="U32" s="84">
        <v>6</v>
      </c>
      <c r="V32" s="84" t="s">
        <v>65</v>
      </c>
    </row>
    <row r="33" spans="2:22">
      <c r="B33" s="81"/>
      <c r="C33" s="143"/>
      <c r="D33" s="60"/>
      <c r="E33" s="60"/>
      <c r="F33" s="230" t="str">
        <f t="shared" si="1"/>
        <v/>
      </c>
      <c r="G33" s="180" t="str">
        <f t="shared" si="0"/>
        <v xml:space="preserve"> </v>
      </c>
      <c r="H33" s="59" t="str">
        <f t="shared" si="2"/>
        <v xml:space="preserve"> </v>
      </c>
      <c r="P33" s="106"/>
      <c r="U33" s="84" t="s">
        <v>62</v>
      </c>
      <c r="V33" s="84" t="s">
        <v>62</v>
      </c>
    </row>
    <row r="34" spans="2:22">
      <c r="B34" s="81"/>
      <c r="C34" s="143"/>
      <c r="D34" s="60"/>
      <c r="E34" s="60"/>
      <c r="F34" s="230" t="str">
        <f t="shared" si="1"/>
        <v/>
      </c>
      <c r="G34" s="180" t="str">
        <f t="shared" si="0"/>
        <v xml:space="preserve"> </v>
      </c>
      <c r="H34" s="59" t="str">
        <f t="shared" si="2"/>
        <v xml:space="preserve"> </v>
      </c>
      <c r="P34" s="106"/>
    </row>
    <row r="35" spans="2:22">
      <c r="B35" s="81"/>
      <c r="C35" s="143"/>
      <c r="D35" s="60"/>
      <c r="E35" s="60"/>
      <c r="F35" s="230" t="str">
        <f t="shared" si="1"/>
        <v/>
      </c>
      <c r="G35" s="180" t="str">
        <f t="shared" si="0"/>
        <v xml:space="preserve"> </v>
      </c>
      <c r="H35" s="59" t="str">
        <f t="shared" si="2"/>
        <v xml:space="preserve"> </v>
      </c>
      <c r="P35" s="106"/>
      <c r="R35" s="49"/>
    </row>
    <row r="36" spans="2:22">
      <c r="B36" s="81"/>
      <c r="C36" s="143"/>
      <c r="D36" s="60"/>
      <c r="E36" s="60"/>
      <c r="F36" s="230" t="str">
        <f t="shared" si="1"/>
        <v/>
      </c>
      <c r="G36" s="180" t="str">
        <f t="shared" si="0"/>
        <v xml:space="preserve"> </v>
      </c>
      <c r="H36" s="59" t="str">
        <f t="shared" si="2"/>
        <v xml:space="preserve"> </v>
      </c>
      <c r="N36" s="135"/>
      <c r="O36" s="106"/>
      <c r="P36" s="106"/>
      <c r="S36" s="84" t="s">
        <v>21</v>
      </c>
    </row>
    <row r="37" spans="2:22">
      <c r="B37" s="81"/>
      <c r="C37" s="143"/>
      <c r="D37" s="60"/>
      <c r="E37" s="60"/>
      <c r="F37" s="230" t="str">
        <f t="shared" si="1"/>
        <v/>
      </c>
      <c r="G37" s="180" t="str">
        <f t="shared" si="0"/>
        <v xml:space="preserve"> </v>
      </c>
      <c r="H37" s="59" t="str">
        <f t="shared" si="2"/>
        <v xml:space="preserve"> </v>
      </c>
      <c r="N37" s="135"/>
      <c r="O37" s="106"/>
      <c r="P37" s="106"/>
      <c r="S37" s="84" t="s">
        <v>23</v>
      </c>
    </row>
    <row r="38" spans="2:22">
      <c r="B38" s="81"/>
      <c r="C38" s="143"/>
      <c r="D38" s="60"/>
      <c r="E38" s="60"/>
      <c r="F38" s="230" t="str">
        <f t="shared" si="1"/>
        <v/>
      </c>
      <c r="G38" s="180" t="str">
        <f t="shared" si="0"/>
        <v xml:space="preserve"> </v>
      </c>
      <c r="H38" s="59" t="str">
        <f t="shared" si="2"/>
        <v xml:space="preserve"> </v>
      </c>
      <c r="N38" s="135"/>
      <c r="O38" s="106"/>
      <c r="P38" s="106"/>
      <c r="S38" s="84" t="s">
        <v>25</v>
      </c>
    </row>
    <row r="39" spans="2:22">
      <c r="B39" s="81"/>
      <c r="C39" s="143"/>
      <c r="D39" s="60"/>
      <c r="E39" s="60"/>
      <c r="F39" s="230" t="str">
        <f t="shared" si="1"/>
        <v/>
      </c>
      <c r="G39" s="180" t="str">
        <f t="shared" si="0"/>
        <v xml:space="preserve"> </v>
      </c>
      <c r="H39" s="59" t="str">
        <f t="shared" si="2"/>
        <v xml:space="preserve"> </v>
      </c>
      <c r="S39" s="84" t="s">
        <v>27</v>
      </c>
    </row>
    <row r="40" spans="2:22">
      <c r="B40" s="81"/>
      <c r="C40" s="143"/>
      <c r="D40" s="60"/>
      <c r="E40" s="60"/>
      <c r="F40" s="230" t="str">
        <f t="shared" si="1"/>
        <v/>
      </c>
      <c r="G40" s="180" t="str">
        <f t="shared" si="0"/>
        <v xml:space="preserve"> </v>
      </c>
      <c r="H40" s="59" t="str">
        <f t="shared" si="2"/>
        <v xml:space="preserve"> </v>
      </c>
      <c r="S40" s="84" t="s">
        <v>28</v>
      </c>
    </row>
    <row r="41" spans="2:22">
      <c r="B41" s="81"/>
      <c r="C41" s="143"/>
      <c r="D41" s="60"/>
      <c r="E41" s="60"/>
      <c r="F41" s="230" t="str">
        <f t="shared" si="1"/>
        <v/>
      </c>
      <c r="G41" s="180" t="str">
        <f t="shared" si="0"/>
        <v xml:space="preserve"> </v>
      </c>
      <c r="H41" s="59" t="str">
        <f t="shared" si="2"/>
        <v xml:space="preserve"> </v>
      </c>
      <c r="R41" s="49"/>
      <c r="S41" s="84" t="s">
        <v>30</v>
      </c>
    </row>
    <row r="42" spans="2:22">
      <c r="B42" s="81"/>
      <c r="C42" s="143"/>
      <c r="D42" s="60"/>
      <c r="E42" s="60"/>
      <c r="F42" s="230" t="str">
        <f t="shared" si="1"/>
        <v/>
      </c>
      <c r="G42" s="180" t="str">
        <f t="shared" si="0"/>
        <v xml:space="preserve"> </v>
      </c>
      <c r="H42" s="59" t="str">
        <f t="shared" si="2"/>
        <v xml:space="preserve"> </v>
      </c>
      <c r="S42" s="84" t="s">
        <v>31</v>
      </c>
    </row>
    <row r="43" spans="2:22">
      <c r="B43" s="81"/>
      <c r="C43" s="143"/>
      <c r="D43" s="60"/>
      <c r="E43" s="60"/>
      <c r="F43" s="230" t="str">
        <f t="shared" si="1"/>
        <v/>
      </c>
      <c r="G43" s="180" t="str">
        <f t="shared" si="0"/>
        <v xml:space="preserve"> </v>
      </c>
      <c r="H43" s="59" t="str">
        <f t="shared" si="2"/>
        <v xml:space="preserve"> </v>
      </c>
    </row>
    <row r="44" spans="2:22">
      <c r="B44" s="81"/>
      <c r="C44" s="143"/>
      <c r="D44" s="60"/>
      <c r="E44" s="60"/>
      <c r="F44" s="230" t="str">
        <f t="shared" si="1"/>
        <v/>
      </c>
      <c r="G44" s="180" t="str">
        <f t="shared" si="0"/>
        <v xml:space="preserve"> </v>
      </c>
      <c r="H44" s="59" t="str">
        <f t="shared" si="2"/>
        <v xml:space="preserve"> </v>
      </c>
      <c r="S44" s="84" t="s">
        <v>72</v>
      </c>
    </row>
    <row r="45" spans="2:22">
      <c r="B45" s="81"/>
      <c r="C45" s="143"/>
      <c r="D45" s="60"/>
      <c r="E45" s="60"/>
      <c r="F45" s="230" t="str">
        <f t="shared" si="1"/>
        <v/>
      </c>
      <c r="G45" s="180" t="str">
        <f t="shared" si="0"/>
        <v xml:space="preserve"> </v>
      </c>
      <c r="H45" s="59" t="str">
        <f t="shared" si="2"/>
        <v xml:space="preserve"> </v>
      </c>
      <c r="S45" s="84" t="s">
        <v>73</v>
      </c>
    </row>
    <row r="46" spans="2:22">
      <c r="B46" s="81"/>
      <c r="C46" s="143"/>
      <c r="D46" s="60"/>
      <c r="E46" s="60"/>
      <c r="F46" s="230" t="str">
        <f t="shared" si="1"/>
        <v/>
      </c>
      <c r="G46" s="180" t="str">
        <f t="shared" si="0"/>
        <v xml:space="preserve"> </v>
      </c>
      <c r="H46" s="59" t="str">
        <f t="shared" si="2"/>
        <v xml:space="preserve"> </v>
      </c>
    </row>
    <row r="47" spans="2:22">
      <c r="B47" s="81"/>
      <c r="C47" s="143"/>
      <c r="D47" s="60"/>
      <c r="E47" s="60"/>
      <c r="F47" s="230" t="str">
        <f t="shared" si="1"/>
        <v/>
      </c>
      <c r="G47" s="180" t="str">
        <f t="shared" si="0"/>
        <v xml:space="preserve"> </v>
      </c>
      <c r="H47" s="59" t="str">
        <f t="shared" si="2"/>
        <v xml:space="preserve"> </v>
      </c>
    </row>
    <row r="48" spans="2:22">
      <c r="B48" s="81"/>
      <c r="C48" s="143"/>
      <c r="D48" s="60"/>
      <c r="E48" s="60"/>
      <c r="F48" s="230" t="str">
        <f t="shared" si="1"/>
        <v/>
      </c>
      <c r="G48" s="180" t="str">
        <f t="shared" si="0"/>
        <v xml:space="preserve"> </v>
      </c>
      <c r="H48" s="59" t="str">
        <f t="shared" si="2"/>
        <v xml:space="preserve"> </v>
      </c>
    </row>
    <row r="49" spans="2:8">
      <c r="B49" s="81"/>
      <c r="C49" s="143"/>
      <c r="D49" s="60"/>
      <c r="E49" s="60"/>
      <c r="F49" s="230" t="str">
        <f t="shared" si="1"/>
        <v/>
      </c>
      <c r="G49" s="180" t="str">
        <f t="shared" si="0"/>
        <v xml:space="preserve"> </v>
      </c>
      <c r="H49" s="59" t="str">
        <f t="shared" si="2"/>
        <v xml:space="preserve"> </v>
      </c>
    </row>
    <row r="50" spans="2:8">
      <c r="B50" s="81"/>
      <c r="C50" s="143"/>
      <c r="D50" s="60"/>
      <c r="E50" s="60"/>
      <c r="F50" s="230" t="str">
        <f t="shared" si="1"/>
        <v/>
      </c>
      <c r="G50" s="180" t="str">
        <f t="shared" si="0"/>
        <v xml:space="preserve"> </v>
      </c>
      <c r="H50" s="59" t="str">
        <f t="shared" si="2"/>
        <v xml:space="preserve"> </v>
      </c>
    </row>
    <row r="51" spans="2:8">
      <c r="B51" s="81"/>
      <c r="C51" s="143"/>
      <c r="D51" s="60"/>
      <c r="E51" s="60"/>
      <c r="F51" s="230" t="str">
        <f t="shared" si="1"/>
        <v/>
      </c>
      <c r="G51" s="180" t="str">
        <f t="shared" si="0"/>
        <v xml:space="preserve"> </v>
      </c>
      <c r="H51" s="59" t="str">
        <f t="shared" si="2"/>
        <v xml:space="preserve"> </v>
      </c>
    </row>
    <row r="52" spans="2:8">
      <c r="B52" s="81"/>
      <c r="C52" s="143"/>
      <c r="D52" s="60"/>
      <c r="E52" s="60"/>
      <c r="F52" s="230" t="str">
        <f t="shared" si="1"/>
        <v/>
      </c>
      <c r="G52" s="180" t="str">
        <f t="shared" si="0"/>
        <v xml:space="preserve"> </v>
      </c>
      <c r="H52" s="59" t="str">
        <f t="shared" si="2"/>
        <v xml:space="preserve"> </v>
      </c>
    </row>
    <row r="53" spans="2:8">
      <c r="B53" s="81"/>
      <c r="C53" s="143"/>
      <c r="D53" s="60"/>
      <c r="E53" s="60"/>
      <c r="F53" s="230" t="str">
        <f t="shared" si="1"/>
        <v/>
      </c>
      <c r="G53" s="180" t="str">
        <f t="shared" si="0"/>
        <v xml:space="preserve"> </v>
      </c>
      <c r="H53" s="59" t="str">
        <f t="shared" si="2"/>
        <v xml:space="preserve"> </v>
      </c>
    </row>
    <row r="54" spans="2:8">
      <c r="B54" s="81"/>
      <c r="C54" s="143"/>
      <c r="D54" s="60"/>
      <c r="E54" s="60"/>
      <c r="F54" s="230" t="str">
        <f t="shared" si="1"/>
        <v/>
      </c>
      <c r="G54" s="180" t="str">
        <f t="shared" si="0"/>
        <v xml:space="preserve"> </v>
      </c>
      <c r="H54" s="59" t="str">
        <f t="shared" si="2"/>
        <v xml:space="preserve"> </v>
      </c>
    </row>
    <row r="55" spans="2:8">
      <c r="B55" s="81"/>
      <c r="C55" s="143"/>
      <c r="D55" s="60"/>
      <c r="E55" s="60"/>
      <c r="F55" s="230" t="str">
        <f t="shared" si="1"/>
        <v/>
      </c>
      <c r="G55" s="180" t="str">
        <f t="shared" si="0"/>
        <v xml:space="preserve"> </v>
      </c>
      <c r="H55" s="59" t="str">
        <f t="shared" si="2"/>
        <v xml:space="preserve"> </v>
      </c>
    </row>
    <row r="56" spans="2:8">
      <c r="B56" s="81"/>
      <c r="C56" s="143"/>
      <c r="D56" s="60"/>
      <c r="E56" s="60"/>
      <c r="F56" s="230" t="str">
        <f t="shared" si="1"/>
        <v/>
      </c>
      <c r="G56" s="180" t="str">
        <f t="shared" si="0"/>
        <v xml:space="preserve"> </v>
      </c>
      <c r="H56" s="59" t="str">
        <f t="shared" si="2"/>
        <v xml:space="preserve"> </v>
      </c>
    </row>
    <row r="57" spans="2:8">
      <c r="B57" s="81"/>
      <c r="C57" s="143"/>
      <c r="D57" s="60"/>
      <c r="E57" s="60"/>
      <c r="F57" s="230" t="str">
        <f t="shared" si="1"/>
        <v/>
      </c>
      <c r="G57" s="180" t="str">
        <f t="shared" si="0"/>
        <v xml:space="preserve"> </v>
      </c>
      <c r="H57" s="59" t="str">
        <f t="shared" si="2"/>
        <v xml:space="preserve"> </v>
      </c>
    </row>
    <row r="58" spans="2:8">
      <c r="B58" s="81"/>
      <c r="C58" s="143"/>
      <c r="D58" s="60"/>
      <c r="E58" s="60"/>
      <c r="F58" s="230" t="str">
        <f t="shared" si="1"/>
        <v/>
      </c>
      <c r="G58" s="180" t="str">
        <f t="shared" si="0"/>
        <v xml:space="preserve"> </v>
      </c>
      <c r="H58" s="59" t="str">
        <f t="shared" si="2"/>
        <v xml:space="preserve"> </v>
      </c>
    </row>
    <row r="59" spans="2:8">
      <c r="B59" s="81"/>
      <c r="C59" s="143"/>
      <c r="D59" s="60"/>
      <c r="E59" s="60"/>
      <c r="F59" s="230" t="str">
        <f t="shared" si="1"/>
        <v/>
      </c>
      <c r="G59" s="180" t="str">
        <f t="shared" si="0"/>
        <v xml:space="preserve"> </v>
      </c>
      <c r="H59" s="59" t="str">
        <f t="shared" si="2"/>
        <v xml:space="preserve"> </v>
      </c>
    </row>
    <row r="60" spans="2:8">
      <c r="B60" s="81"/>
      <c r="C60" s="143"/>
      <c r="D60" s="60"/>
      <c r="E60" s="60"/>
      <c r="F60" s="230" t="str">
        <f t="shared" si="1"/>
        <v/>
      </c>
      <c r="G60" s="180" t="str">
        <f t="shared" si="0"/>
        <v xml:space="preserve"> </v>
      </c>
      <c r="H60" s="59" t="str">
        <f t="shared" si="2"/>
        <v xml:space="preserve"> </v>
      </c>
    </row>
    <row r="61" spans="2:8">
      <c r="B61" s="81"/>
      <c r="C61" s="143"/>
      <c r="D61" s="60"/>
      <c r="E61" s="60"/>
      <c r="F61" s="230" t="str">
        <f t="shared" si="1"/>
        <v/>
      </c>
      <c r="G61" s="180" t="str">
        <f t="shared" si="0"/>
        <v xml:space="preserve"> </v>
      </c>
      <c r="H61" s="59" t="str">
        <f t="shared" si="2"/>
        <v xml:space="preserve"> </v>
      </c>
    </row>
    <row r="62" spans="2:8">
      <c r="B62" s="81"/>
      <c r="C62" s="143"/>
      <c r="D62" s="60"/>
      <c r="E62" s="60"/>
      <c r="F62" s="230" t="str">
        <f t="shared" si="1"/>
        <v/>
      </c>
      <c r="G62" s="180" t="str">
        <f t="shared" si="0"/>
        <v xml:space="preserve"> </v>
      </c>
      <c r="H62" s="59" t="str">
        <f t="shared" si="2"/>
        <v xml:space="preserve"> </v>
      </c>
    </row>
    <row r="63" spans="2:8">
      <c r="B63" s="81"/>
      <c r="C63" s="143"/>
      <c r="D63" s="60"/>
      <c r="E63" s="60"/>
      <c r="F63" s="230" t="str">
        <f t="shared" si="1"/>
        <v/>
      </c>
      <c r="G63" s="180" t="str">
        <f t="shared" si="0"/>
        <v xml:space="preserve"> </v>
      </c>
      <c r="H63" s="59" t="str">
        <f t="shared" si="2"/>
        <v xml:space="preserve"> </v>
      </c>
    </row>
    <row r="64" spans="2:8">
      <c r="B64" s="81"/>
      <c r="C64" s="143"/>
      <c r="D64" s="60"/>
      <c r="E64" s="60"/>
      <c r="F64" s="230" t="str">
        <f t="shared" si="1"/>
        <v/>
      </c>
      <c r="G64" s="180" t="str">
        <f t="shared" si="0"/>
        <v xml:space="preserve"> </v>
      </c>
      <c r="H64" s="59" t="str">
        <f t="shared" si="2"/>
        <v xml:space="preserve"> </v>
      </c>
    </row>
    <row r="65" spans="2:8">
      <c r="B65" s="81"/>
      <c r="C65" s="143"/>
      <c r="D65" s="60"/>
      <c r="E65" s="60"/>
      <c r="F65" s="230" t="str">
        <f t="shared" si="1"/>
        <v/>
      </c>
      <c r="G65" s="180" t="str">
        <f t="shared" si="0"/>
        <v xml:space="preserve"> </v>
      </c>
      <c r="H65" s="59" t="str">
        <f t="shared" si="2"/>
        <v xml:space="preserve"> </v>
      </c>
    </row>
    <row r="66" spans="2:8">
      <c r="B66" s="81"/>
      <c r="C66" s="143"/>
      <c r="D66" s="60"/>
      <c r="E66" s="60"/>
      <c r="F66" s="230" t="str">
        <f t="shared" si="1"/>
        <v/>
      </c>
      <c r="G66" s="180" t="str">
        <f t="shared" si="0"/>
        <v xml:space="preserve"> </v>
      </c>
      <c r="H66" s="59" t="str">
        <f t="shared" si="2"/>
        <v xml:space="preserve"> </v>
      </c>
    </row>
    <row r="67" spans="2:8">
      <c r="B67" s="81"/>
      <c r="C67" s="143"/>
      <c r="D67" s="60"/>
      <c r="E67" s="60"/>
      <c r="F67" s="230" t="str">
        <f t="shared" si="1"/>
        <v/>
      </c>
      <c r="G67" s="180" t="str">
        <f t="shared" si="0"/>
        <v xml:space="preserve"> </v>
      </c>
      <c r="H67" s="59" t="str">
        <f t="shared" si="2"/>
        <v xml:space="preserve"> </v>
      </c>
    </row>
    <row r="68" spans="2:8">
      <c r="B68" s="81"/>
      <c r="C68" s="143"/>
      <c r="D68" s="60"/>
      <c r="E68" s="60"/>
      <c r="F68" s="230" t="str">
        <f t="shared" si="1"/>
        <v/>
      </c>
      <c r="G68" s="180" t="str">
        <f t="shared" si="0"/>
        <v xml:space="preserve"> </v>
      </c>
      <c r="H68" s="59" t="str">
        <f t="shared" si="2"/>
        <v xml:space="preserve"> </v>
      </c>
    </row>
    <row r="69" spans="2:8">
      <c r="B69" s="81"/>
      <c r="C69" s="143"/>
      <c r="D69" s="60"/>
      <c r="E69" s="60"/>
      <c r="F69" s="230" t="str">
        <f t="shared" si="1"/>
        <v/>
      </c>
      <c r="G69" s="180" t="str">
        <f t="shared" si="0"/>
        <v xml:space="preserve"> </v>
      </c>
      <c r="H69" s="59" t="str">
        <f t="shared" si="2"/>
        <v xml:space="preserve"> </v>
      </c>
    </row>
    <row r="70" spans="2:8">
      <c r="B70" s="81"/>
      <c r="C70" s="143"/>
      <c r="D70" s="60"/>
      <c r="E70" s="60"/>
      <c r="F70" s="230" t="str">
        <f t="shared" si="1"/>
        <v/>
      </c>
      <c r="G70" s="180" t="str">
        <f t="shared" si="0"/>
        <v xml:space="preserve"> </v>
      </c>
      <c r="H70" s="59" t="str">
        <f t="shared" si="2"/>
        <v xml:space="preserve"> </v>
      </c>
    </row>
    <row r="71" spans="2:8">
      <c r="B71" s="81"/>
      <c r="C71" s="143"/>
      <c r="D71" s="60"/>
      <c r="E71" s="60"/>
      <c r="F71" s="230" t="str">
        <f t="shared" si="1"/>
        <v/>
      </c>
      <c r="G71" s="180" t="str">
        <f t="shared" si="0"/>
        <v xml:space="preserve"> </v>
      </c>
      <c r="H71" s="59" t="str">
        <f t="shared" si="2"/>
        <v xml:space="preserve"> </v>
      </c>
    </row>
    <row r="72" spans="2:8">
      <c r="B72" s="81"/>
      <c r="C72" s="143"/>
      <c r="D72" s="60"/>
      <c r="E72" s="60"/>
      <c r="F72" s="230" t="str">
        <f t="shared" si="1"/>
        <v/>
      </c>
      <c r="G72" s="180" t="str">
        <f t="shared" si="0"/>
        <v xml:space="preserve"> </v>
      </c>
      <c r="H72" s="59" t="str">
        <f t="shared" si="2"/>
        <v xml:space="preserve"> </v>
      </c>
    </row>
    <row r="73" spans="2:8">
      <c r="B73" s="81"/>
      <c r="C73" s="143"/>
      <c r="D73" s="60"/>
      <c r="E73" s="60"/>
      <c r="F73" s="230" t="str">
        <f t="shared" si="1"/>
        <v/>
      </c>
      <c r="G73" s="180" t="str">
        <f t="shared" si="0"/>
        <v xml:space="preserve"> </v>
      </c>
      <c r="H73" s="59" t="str">
        <f t="shared" si="2"/>
        <v xml:space="preserve"> </v>
      </c>
    </row>
    <row r="74" spans="2:8">
      <c r="B74" s="81"/>
      <c r="C74" s="143"/>
      <c r="D74" s="60"/>
      <c r="E74" s="60"/>
      <c r="F74" s="230" t="str">
        <f t="shared" si="1"/>
        <v/>
      </c>
      <c r="G74" s="180" t="str">
        <f t="shared" si="0"/>
        <v xml:space="preserve"> </v>
      </c>
      <c r="H74" s="59" t="str">
        <f t="shared" si="2"/>
        <v xml:space="preserve"> </v>
      </c>
    </row>
    <row r="75" spans="2:8">
      <c r="B75" s="81"/>
      <c r="C75" s="143"/>
      <c r="D75" s="60"/>
      <c r="E75" s="60"/>
      <c r="F75" s="230" t="str">
        <f t="shared" si="1"/>
        <v/>
      </c>
      <c r="G75" s="180" t="str">
        <f t="shared" si="0"/>
        <v xml:space="preserve"> </v>
      </c>
      <c r="H75" s="59" t="str">
        <f t="shared" si="2"/>
        <v xml:space="preserve"> </v>
      </c>
    </row>
    <row r="76" spans="2:8">
      <c r="B76" s="81"/>
      <c r="C76" s="143"/>
      <c r="D76" s="60"/>
      <c r="E76" s="60"/>
      <c r="F76" s="230" t="str">
        <f t="shared" si="1"/>
        <v/>
      </c>
      <c r="G76" s="180" t="str">
        <f t="shared" si="0"/>
        <v xml:space="preserve"> </v>
      </c>
      <c r="H76" s="59" t="str">
        <f t="shared" si="2"/>
        <v xml:space="preserve"> </v>
      </c>
    </row>
    <row r="77" spans="2:8">
      <c r="B77" s="81"/>
      <c r="C77" s="143"/>
      <c r="D77" s="60"/>
      <c r="E77" s="60"/>
      <c r="F77" s="230" t="str">
        <f t="shared" si="1"/>
        <v/>
      </c>
      <c r="G77" s="180" t="str">
        <f t="shared" si="0"/>
        <v xml:space="preserve"> </v>
      </c>
      <c r="H77" s="59" t="str">
        <f t="shared" si="2"/>
        <v xml:space="preserve"> </v>
      </c>
    </row>
    <row r="78" spans="2:8">
      <c r="B78" s="81"/>
      <c r="C78" s="143"/>
      <c r="D78" s="60"/>
      <c r="E78" s="60"/>
      <c r="F78" s="230" t="str">
        <f t="shared" si="1"/>
        <v/>
      </c>
      <c r="G78" s="180" t="str">
        <f t="shared" si="0"/>
        <v xml:space="preserve"> </v>
      </c>
      <c r="H78" s="59" t="str">
        <f t="shared" si="2"/>
        <v xml:space="preserve"> </v>
      </c>
    </row>
    <row r="79" spans="2:8">
      <c r="B79" s="81"/>
      <c r="C79" s="143"/>
      <c r="D79" s="60"/>
      <c r="E79" s="60"/>
      <c r="F79" s="230" t="str">
        <f t="shared" si="1"/>
        <v/>
      </c>
      <c r="G79" s="180" t="str">
        <f t="shared" si="0"/>
        <v xml:space="preserve"> </v>
      </c>
      <c r="H79" s="59" t="str">
        <f t="shared" si="2"/>
        <v xml:space="preserve"> </v>
      </c>
    </row>
    <row r="80" spans="2:8">
      <c r="B80" s="81"/>
      <c r="C80" s="143"/>
      <c r="D80" s="60"/>
      <c r="E80" s="60"/>
      <c r="F80" s="230" t="str">
        <f t="shared" si="1"/>
        <v/>
      </c>
      <c r="G80" s="180" t="str">
        <f t="shared" si="0"/>
        <v xml:space="preserve"> </v>
      </c>
      <c r="H80" s="59" t="str">
        <f t="shared" si="2"/>
        <v xml:space="preserve"> </v>
      </c>
    </row>
    <row r="81" spans="2:8">
      <c r="B81" s="81"/>
      <c r="C81" s="143"/>
      <c r="D81" s="60"/>
      <c r="E81" s="60"/>
      <c r="F81" s="230" t="str">
        <f t="shared" si="1"/>
        <v/>
      </c>
      <c r="G81" s="180" t="str">
        <f t="shared" si="0"/>
        <v xml:space="preserve"> </v>
      </c>
      <c r="H81" s="59" t="str">
        <f t="shared" si="2"/>
        <v xml:space="preserve"> </v>
      </c>
    </row>
    <row r="82" spans="2:8">
      <c r="B82" s="81"/>
      <c r="C82" s="143"/>
      <c r="D82" s="60"/>
      <c r="E82" s="60"/>
      <c r="F82" s="230" t="str">
        <f t="shared" si="1"/>
        <v/>
      </c>
      <c r="G82" s="180" t="str">
        <f t="shared" si="0"/>
        <v xml:space="preserve"> </v>
      </c>
      <c r="H82" s="59" t="str">
        <f t="shared" si="2"/>
        <v xml:space="preserve"> </v>
      </c>
    </row>
    <row r="83" spans="2:8">
      <c r="B83" s="81"/>
      <c r="C83" s="143"/>
      <c r="D83" s="60"/>
      <c r="E83" s="60"/>
      <c r="F83" s="230" t="str">
        <f t="shared" si="1"/>
        <v/>
      </c>
      <c r="G83" s="180" t="str">
        <f t="shared" si="0"/>
        <v xml:space="preserve"> </v>
      </c>
      <c r="H83" s="59" t="str">
        <f t="shared" si="2"/>
        <v xml:space="preserve"> </v>
      </c>
    </row>
    <row r="84" spans="2:8">
      <c r="B84" s="81"/>
      <c r="C84" s="143"/>
      <c r="D84" s="60"/>
      <c r="E84" s="60"/>
      <c r="F84" s="230" t="str">
        <f t="shared" si="1"/>
        <v/>
      </c>
      <c r="G84" s="180" t="str">
        <f t="shared" si="0"/>
        <v xml:space="preserve"> </v>
      </c>
      <c r="H84" s="59" t="str">
        <f t="shared" si="2"/>
        <v xml:space="preserve"> </v>
      </c>
    </row>
    <row r="85" spans="2:8">
      <c r="B85" s="81"/>
      <c r="C85" s="143"/>
      <c r="D85" s="60"/>
      <c r="E85" s="60"/>
      <c r="F85" s="230" t="str">
        <f t="shared" si="1"/>
        <v/>
      </c>
      <c r="G85" s="180" t="str">
        <f t="shared" si="0"/>
        <v xml:space="preserve"> </v>
      </c>
      <c r="H85" s="59" t="str">
        <f t="shared" si="2"/>
        <v xml:space="preserve"> </v>
      </c>
    </row>
    <row r="86" spans="2:8">
      <c r="B86" s="81"/>
      <c r="C86" s="143"/>
      <c r="D86" s="60"/>
      <c r="E86" s="60"/>
      <c r="F86" s="230" t="str">
        <f t="shared" si="1"/>
        <v/>
      </c>
      <c r="G86" s="180" t="str">
        <f t="shared" si="0"/>
        <v xml:space="preserve"> </v>
      </c>
      <c r="H86" s="59" t="str">
        <f t="shared" si="2"/>
        <v xml:space="preserve"> </v>
      </c>
    </row>
    <row r="87" spans="2:8">
      <c r="B87" s="81"/>
      <c r="C87" s="143"/>
      <c r="D87" s="60"/>
      <c r="E87" s="60"/>
      <c r="F87" s="230" t="str">
        <f t="shared" si="1"/>
        <v/>
      </c>
      <c r="G87" s="180" t="str">
        <f t="shared" si="0"/>
        <v xml:space="preserve"> </v>
      </c>
      <c r="H87" s="59" t="str">
        <f t="shared" si="2"/>
        <v xml:space="preserve"> </v>
      </c>
    </row>
    <row r="88" spans="2:8">
      <c r="B88" s="81"/>
      <c r="C88" s="143"/>
      <c r="D88" s="60"/>
      <c r="E88" s="60"/>
      <c r="F88" s="230" t="str">
        <f t="shared" si="1"/>
        <v/>
      </c>
      <c r="G88" s="180" t="str">
        <f t="shared" si="0"/>
        <v xml:space="preserve"> </v>
      </c>
      <c r="H88" s="59" t="str">
        <f t="shared" si="2"/>
        <v xml:space="preserve"> </v>
      </c>
    </row>
    <row r="89" spans="2:8">
      <c r="B89" s="81"/>
      <c r="C89" s="143"/>
      <c r="D89" s="60"/>
      <c r="E89" s="60"/>
      <c r="F89" s="230" t="str">
        <f t="shared" si="1"/>
        <v/>
      </c>
      <c r="G89" s="180" t="str">
        <f t="shared" si="0"/>
        <v xml:space="preserve"> </v>
      </c>
      <c r="H89" s="59" t="str">
        <f t="shared" si="2"/>
        <v xml:space="preserve"> </v>
      </c>
    </row>
    <row r="90" spans="2:8">
      <c r="B90" s="81"/>
      <c r="C90" s="143"/>
      <c r="D90" s="60"/>
      <c r="E90" s="60"/>
      <c r="F90" s="230" t="str">
        <f t="shared" si="1"/>
        <v/>
      </c>
      <c r="G90" s="180" t="str">
        <f t="shared" si="0"/>
        <v xml:space="preserve"> </v>
      </c>
      <c r="H90" s="59" t="str">
        <f t="shared" si="2"/>
        <v xml:space="preserve"> </v>
      </c>
    </row>
    <row r="91" spans="2:8">
      <c r="B91" s="81"/>
      <c r="C91" s="143"/>
      <c r="D91" s="60"/>
      <c r="E91" s="60"/>
      <c r="F91" s="230" t="str">
        <f t="shared" si="1"/>
        <v/>
      </c>
      <c r="G91" s="180" t="str">
        <f t="shared" ref="G91:G154" si="3">IFERROR(IF($E91="El",IF(VLOOKUP(C91,B$6:H$12,2,FALSE)="","N/A","Ja"),IF(AND(VLOOKUP(C91,B$6:H$12,2,FALSE)&lt;=E91,VLOOKUP(C91,B$6:H$12,2,FALSE)&lt;&gt;""),"Ja",IF(VLOOKUP(C91,B$6:H$12,2,FALSE)="","N/A",IF(AND(VLOOKUP(C91,B$6:H$12,2,FALSE)&lt;&gt;"",$E91=""),"Euroklass saknas","Nej"))))," ")</f>
        <v xml:space="preserve"> </v>
      </c>
      <c r="H91" s="59" t="str">
        <f t="shared" si="2"/>
        <v xml:space="preserve"> </v>
      </c>
    </row>
    <row r="92" spans="2:8">
      <c r="B92" s="81"/>
      <c r="C92" s="143"/>
      <c r="D92" s="60"/>
      <c r="E92" s="60"/>
      <c r="F92" s="230" t="str">
        <f t="shared" ref="F92:F155" si="4">IF(OR(C92=$S$41,C92=$S$42),"N/A",IF(AND(D92=$S$27),0,""))</f>
        <v/>
      </c>
      <c r="G92" s="180" t="str">
        <f t="shared" si="3"/>
        <v xml:space="preserve"> </v>
      </c>
      <c r="H92" s="59" t="str">
        <f t="shared" ref="H92:H155" si="5">IFERROR(IF(OR(OR(C92=B$12,C92=B$11),(C92=B$10)),"N/A",IF(AND(F92="",$C92&lt;&gt;"",VLOOKUP($C92,B$6:H$9,IF(OR($D92=$S$26,$D92=$S$29),5,IF($D92=$S$31,4,IF(AND(OR($D92=$S$27,$D92=$S$28)),6,IF($D92=$S$30,7,3)))),FALSE)&lt;&gt;""),"Utsläppsvärde saknas",IF(VLOOKUP($C92,B$6:H$12,IF(OR($D92=$S$26,$D92=$S$29),5,IF($D92=$S$31,4,IF(AND(OR($D92=$S$27,$D92=$S$28)),6,IF($D92=$S$30,7,3)))),FALSE)&lt;F92,IF(VLOOKUP($C92,B$6:H$12,IF(OR($D92=$S$26,$D92=$S$29),5,IF($D92=$S$31,4,IF(AND(OR($D92=$S$27,$D92=$S$28)),6,IF($D92=$S$30,7,3)))),FALSE)="","N/A","Nej"),IF(VLOOKUP($C92,B$6:H$12,IF(OR($D92=$S$26,$D92=$S$29),5,IF($D92=$S$31,4,IF(AND(OR($D92=$S$27,$D92=$S$28)),6,IF($D92=$S$30,7,3)))),FALSE)="",IF(AND($F92="",$D92="",VLOOKUP($C92,B$6:H$9,IF(OR($D92=$S$26,$D92=$S$29),5,IF($D92=$S$31,4,IF(AND(OR($D92=$S$27,$D92=$S$28)),6,IF($D92=$S$30,7,3)))),FALSE)&lt;&gt;""),"Utsläppsvärde saknas","N/A"),"Ja"))))," ")</f>
        <v xml:space="preserve"> </v>
      </c>
    </row>
    <row r="93" spans="2:8">
      <c r="B93" s="81"/>
      <c r="C93" s="143"/>
      <c r="D93" s="60"/>
      <c r="E93" s="60"/>
      <c r="F93" s="230" t="str">
        <f t="shared" si="4"/>
        <v/>
      </c>
      <c r="G93" s="180" t="str">
        <f t="shared" si="3"/>
        <v xml:space="preserve"> </v>
      </c>
      <c r="H93" s="59" t="str">
        <f t="shared" si="5"/>
        <v xml:space="preserve"> </v>
      </c>
    </row>
    <row r="94" spans="2:8">
      <c r="B94" s="81"/>
      <c r="C94" s="143"/>
      <c r="D94" s="60"/>
      <c r="E94" s="60"/>
      <c r="F94" s="230" t="str">
        <f t="shared" si="4"/>
        <v/>
      </c>
      <c r="G94" s="180" t="str">
        <f t="shared" si="3"/>
        <v xml:space="preserve"> </v>
      </c>
      <c r="H94" s="59" t="str">
        <f t="shared" si="5"/>
        <v xml:space="preserve"> </v>
      </c>
    </row>
    <row r="95" spans="2:8">
      <c r="B95" s="81"/>
      <c r="C95" s="143"/>
      <c r="D95" s="60"/>
      <c r="E95" s="60"/>
      <c r="F95" s="230" t="str">
        <f t="shared" si="4"/>
        <v/>
      </c>
      <c r="G95" s="180" t="str">
        <f t="shared" si="3"/>
        <v xml:space="preserve"> </v>
      </c>
      <c r="H95" s="59" t="str">
        <f t="shared" si="5"/>
        <v xml:space="preserve"> </v>
      </c>
    </row>
    <row r="96" spans="2:8">
      <c r="B96" s="81"/>
      <c r="C96" s="143"/>
      <c r="D96" s="60"/>
      <c r="E96" s="60"/>
      <c r="F96" s="230" t="str">
        <f t="shared" si="4"/>
        <v/>
      </c>
      <c r="G96" s="180" t="str">
        <f t="shared" si="3"/>
        <v xml:space="preserve"> </v>
      </c>
      <c r="H96" s="59" t="str">
        <f t="shared" si="5"/>
        <v xml:space="preserve"> </v>
      </c>
    </row>
    <row r="97" spans="2:8">
      <c r="B97" s="81"/>
      <c r="C97" s="143"/>
      <c r="D97" s="60"/>
      <c r="E97" s="60"/>
      <c r="F97" s="230" t="str">
        <f t="shared" si="4"/>
        <v/>
      </c>
      <c r="G97" s="180" t="str">
        <f t="shared" si="3"/>
        <v xml:space="preserve"> </v>
      </c>
      <c r="H97" s="59" t="str">
        <f t="shared" si="5"/>
        <v xml:space="preserve"> </v>
      </c>
    </row>
    <row r="98" spans="2:8">
      <c r="B98" s="81"/>
      <c r="C98" s="143"/>
      <c r="D98" s="60"/>
      <c r="E98" s="60"/>
      <c r="F98" s="230" t="str">
        <f t="shared" si="4"/>
        <v/>
      </c>
      <c r="G98" s="180" t="str">
        <f t="shared" si="3"/>
        <v xml:space="preserve"> </v>
      </c>
      <c r="H98" s="59" t="str">
        <f t="shared" si="5"/>
        <v xml:space="preserve"> </v>
      </c>
    </row>
    <row r="99" spans="2:8">
      <c r="B99" s="81"/>
      <c r="C99" s="143"/>
      <c r="D99" s="60"/>
      <c r="E99" s="60"/>
      <c r="F99" s="230" t="str">
        <f t="shared" si="4"/>
        <v/>
      </c>
      <c r="G99" s="180" t="str">
        <f t="shared" si="3"/>
        <v xml:space="preserve"> </v>
      </c>
      <c r="H99" s="59" t="str">
        <f t="shared" si="5"/>
        <v xml:space="preserve"> </v>
      </c>
    </row>
    <row r="100" spans="2:8">
      <c r="B100" s="81"/>
      <c r="C100" s="143"/>
      <c r="D100" s="60"/>
      <c r="E100" s="60"/>
      <c r="F100" s="230" t="str">
        <f t="shared" si="4"/>
        <v/>
      </c>
      <c r="G100" s="180" t="str">
        <f t="shared" si="3"/>
        <v xml:space="preserve"> </v>
      </c>
      <c r="H100" s="59" t="str">
        <f t="shared" si="5"/>
        <v xml:space="preserve"> </v>
      </c>
    </row>
    <row r="101" spans="2:8">
      <c r="B101" s="81"/>
      <c r="C101" s="143"/>
      <c r="D101" s="60"/>
      <c r="E101" s="60"/>
      <c r="F101" s="230" t="str">
        <f t="shared" si="4"/>
        <v/>
      </c>
      <c r="G101" s="180" t="str">
        <f t="shared" si="3"/>
        <v xml:space="preserve"> </v>
      </c>
      <c r="H101" s="59" t="str">
        <f t="shared" si="5"/>
        <v xml:space="preserve"> </v>
      </c>
    </row>
    <row r="102" spans="2:8">
      <c r="B102" s="81"/>
      <c r="C102" s="143"/>
      <c r="D102" s="60"/>
      <c r="E102" s="60"/>
      <c r="F102" s="230" t="str">
        <f t="shared" si="4"/>
        <v/>
      </c>
      <c r="G102" s="180" t="str">
        <f t="shared" si="3"/>
        <v xml:space="preserve"> </v>
      </c>
      <c r="H102" s="59" t="str">
        <f t="shared" si="5"/>
        <v xml:space="preserve"> </v>
      </c>
    </row>
    <row r="103" spans="2:8">
      <c r="B103" s="81"/>
      <c r="C103" s="143"/>
      <c r="D103" s="60"/>
      <c r="E103" s="60"/>
      <c r="F103" s="230" t="str">
        <f t="shared" si="4"/>
        <v/>
      </c>
      <c r="G103" s="180" t="str">
        <f t="shared" si="3"/>
        <v xml:space="preserve"> </v>
      </c>
      <c r="H103" s="59" t="str">
        <f t="shared" si="5"/>
        <v xml:space="preserve"> </v>
      </c>
    </row>
    <row r="104" spans="2:8">
      <c r="B104" s="81"/>
      <c r="C104" s="143"/>
      <c r="D104" s="60"/>
      <c r="E104" s="60"/>
      <c r="F104" s="230" t="str">
        <f t="shared" si="4"/>
        <v/>
      </c>
      <c r="G104" s="180" t="str">
        <f t="shared" si="3"/>
        <v xml:space="preserve"> </v>
      </c>
      <c r="H104" s="59" t="str">
        <f t="shared" si="5"/>
        <v xml:space="preserve"> </v>
      </c>
    </row>
    <row r="105" spans="2:8">
      <c r="B105" s="81"/>
      <c r="C105" s="143"/>
      <c r="D105" s="60"/>
      <c r="E105" s="60"/>
      <c r="F105" s="230" t="str">
        <f t="shared" si="4"/>
        <v/>
      </c>
      <c r="G105" s="180" t="str">
        <f t="shared" si="3"/>
        <v xml:space="preserve"> </v>
      </c>
      <c r="H105" s="59" t="str">
        <f t="shared" si="5"/>
        <v xml:space="preserve"> </v>
      </c>
    </row>
    <row r="106" spans="2:8">
      <c r="B106" s="81"/>
      <c r="C106" s="143"/>
      <c r="D106" s="60"/>
      <c r="E106" s="60"/>
      <c r="F106" s="230" t="str">
        <f t="shared" si="4"/>
        <v/>
      </c>
      <c r="G106" s="180" t="str">
        <f t="shared" si="3"/>
        <v xml:space="preserve"> </v>
      </c>
      <c r="H106" s="59" t="str">
        <f t="shared" si="5"/>
        <v xml:space="preserve"> </v>
      </c>
    </row>
    <row r="107" spans="2:8">
      <c r="B107" s="81"/>
      <c r="C107" s="143"/>
      <c r="D107" s="60"/>
      <c r="E107" s="60"/>
      <c r="F107" s="230" t="str">
        <f t="shared" si="4"/>
        <v/>
      </c>
      <c r="G107" s="180" t="str">
        <f t="shared" si="3"/>
        <v xml:space="preserve"> </v>
      </c>
      <c r="H107" s="59" t="str">
        <f t="shared" si="5"/>
        <v xml:space="preserve"> </v>
      </c>
    </row>
    <row r="108" spans="2:8">
      <c r="B108" s="81"/>
      <c r="C108" s="143"/>
      <c r="D108" s="60"/>
      <c r="E108" s="60"/>
      <c r="F108" s="230" t="str">
        <f t="shared" si="4"/>
        <v/>
      </c>
      <c r="G108" s="180" t="str">
        <f t="shared" si="3"/>
        <v xml:space="preserve"> </v>
      </c>
      <c r="H108" s="59" t="str">
        <f t="shared" si="5"/>
        <v xml:space="preserve"> </v>
      </c>
    </row>
    <row r="109" spans="2:8">
      <c r="B109" s="81"/>
      <c r="C109" s="143"/>
      <c r="D109" s="60"/>
      <c r="E109" s="60"/>
      <c r="F109" s="230" t="str">
        <f t="shared" si="4"/>
        <v/>
      </c>
      <c r="G109" s="180" t="str">
        <f t="shared" si="3"/>
        <v xml:space="preserve"> </v>
      </c>
      <c r="H109" s="59" t="str">
        <f t="shared" si="5"/>
        <v xml:space="preserve"> </v>
      </c>
    </row>
    <row r="110" spans="2:8">
      <c r="B110" s="81"/>
      <c r="C110" s="143"/>
      <c r="D110" s="60"/>
      <c r="E110" s="60"/>
      <c r="F110" s="230" t="str">
        <f t="shared" si="4"/>
        <v/>
      </c>
      <c r="G110" s="180" t="str">
        <f t="shared" si="3"/>
        <v xml:space="preserve"> </v>
      </c>
      <c r="H110" s="59" t="str">
        <f t="shared" si="5"/>
        <v xml:space="preserve"> </v>
      </c>
    </row>
    <row r="111" spans="2:8">
      <c r="B111" s="81"/>
      <c r="C111" s="143"/>
      <c r="D111" s="60"/>
      <c r="E111" s="60"/>
      <c r="F111" s="230" t="str">
        <f t="shared" si="4"/>
        <v/>
      </c>
      <c r="G111" s="180" t="str">
        <f t="shared" si="3"/>
        <v xml:space="preserve"> </v>
      </c>
      <c r="H111" s="59" t="str">
        <f t="shared" si="5"/>
        <v xml:space="preserve"> </v>
      </c>
    </row>
    <row r="112" spans="2:8">
      <c r="B112" s="81"/>
      <c r="C112" s="143"/>
      <c r="D112" s="60"/>
      <c r="E112" s="60"/>
      <c r="F112" s="230" t="str">
        <f t="shared" si="4"/>
        <v/>
      </c>
      <c r="G112" s="180" t="str">
        <f t="shared" si="3"/>
        <v xml:space="preserve"> </v>
      </c>
      <c r="H112" s="59" t="str">
        <f t="shared" si="5"/>
        <v xml:space="preserve"> </v>
      </c>
    </row>
    <row r="113" spans="2:8">
      <c r="B113" s="81"/>
      <c r="C113" s="143"/>
      <c r="D113" s="60"/>
      <c r="E113" s="60"/>
      <c r="F113" s="230" t="str">
        <f t="shared" si="4"/>
        <v/>
      </c>
      <c r="G113" s="180" t="str">
        <f t="shared" si="3"/>
        <v xml:space="preserve"> </v>
      </c>
      <c r="H113" s="59" t="str">
        <f t="shared" si="5"/>
        <v xml:space="preserve"> </v>
      </c>
    </row>
    <row r="114" spans="2:8">
      <c r="B114" s="81"/>
      <c r="C114" s="143"/>
      <c r="D114" s="60"/>
      <c r="E114" s="60"/>
      <c r="F114" s="230" t="str">
        <f t="shared" si="4"/>
        <v/>
      </c>
      <c r="G114" s="180" t="str">
        <f t="shared" si="3"/>
        <v xml:space="preserve"> </v>
      </c>
      <c r="H114" s="59" t="str">
        <f t="shared" si="5"/>
        <v xml:space="preserve"> </v>
      </c>
    </row>
    <row r="115" spans="2:8">
      <c r="B115" s="81"/>
      <c r="C115" s="143"/>
      <c r="D115" s="60"/>
      <c r="E115" s="60"/>
      <c r="F115" s="230" t="str">
        <f t="shared" si="4"/>
        <v/>
      </c>
      <c r="G115" s="180" t="str">
        <f t="shared" si="3"/>
        <v xml:space="preserve"> </v>
      </c>
      <c r="H115" s="59" t="str">
        <f t="shared" si="5"/>
        <v xml:space="preserve"> </v>
      </c>
    </row>
    <row r="116" spans="2:8">
      <c r="B116" s="81"/>
      <c r="C116" s="143"/>
      <c r="D116" s="60"/>
      <c r="E116" s="60"/>
      <c r="F116" s="230" t="str">
        <f t="shared" si="4"/>
        <v/>
      </c>
      <c r="G116" s="180" t="str">
        <f t="shared" si="3"/>
        <v xml:space="preserve"> </v>
      </c>
      <c r="H116" s="59" t="str">
        <f t="shared" si="5"/>
        <v xml:space="preserve"> </v>
      </c>
    </row>
    <row r="117" spans="2:8">
      <c r="B117" s="81"/>
      <c r="C117" s="143"/>
      <c r="D117" s="60"/>
      <c r="E117" s="60"/>
      <c r="F117" s="230" t="str">
        <f t="shared" si="4"/>
        <v/>
      </c>
      <c r="G117" s="180" t="str">
        <f t="shared" si="3"/>
        <v xml:space="preserve"> </v>
      </c>
      <c r="H117" s="59" t="str">
        <f t="shared" si="5"/>
        <v xml:space="preserve"> </v>
      </c>
    </row>
    <row r="118" spans="2:8">
      <c r="B118" s="81"/>
      <c r="C118" s="143"/>
      <c r="D118" s="60"/>
      <c r="E118" s="60"/>
      <c r="F118" s="230" t="str">
        <f t="shared" si="4"/>
        <v/>
      </c>
      <c r="G118" s="180" t="str">
        <f t="shared" si="3"/>
        <v xml:space="preserve"> </v>
      </c>
      <c r="H118" s="59" t="str">
        <f t="shared" si="5"/>
        <v xml:space="preserve"> </v>
      </c>
    </row>
    <row r="119" spans="2:8">
      <c r="B119" s="81"/>
      <c r="C119" s="143"/>
      <c r="D119" s="60"/>
      <c r="E119" s="60"/>
      <c r="F119" s="230" t="str">
        <f t="shared" si="4"/>
        <v/>
      </c>
      <c r="G119" s="180" t="str">
        <f t="shared" si="3"/>
        <v xml:space="preserve"> </v>
      </c>
      <c r="H119" s="59" t="str">
        <f t="shared" si="5"/>
        <v xml:space="preserve"> </v>
      </c>
    </row>
    <row r="120" spans="2:8">
      <c r="B120" s="81"/>
      <c r="C120" s="143"/>
      <c r="D120" s="60"/>
      <c r="E120" s="60"/>
      <c r="F120" s="230" t="str">
        <f t="shared" si="4"/>
        <v/>
      </c>
      <c r="G120" s="180" t="str">
        <f t="shared" si="3"/>
        <v xml:space="preserve"> </v>
      </c>
      <c r="H120" s="59" t="str">
        <f t="shared" si="5"/>
        <v xml:space="preserve"> </v>
      </c>
    </row>
    <row r="121" spans="2:8">
      <c r="B121" s="81"/>
      <c r="C121" s="143"/>
      <c r="D121" s="60"/>
      <c r="E121" s="60"/>
      <c r="F121" s="230" t="str">
        <f t="shared" si="4"/>
        <v/>
      </c>
      <c r="G121" s="180" t="str">
        <f t="shared" si="3"/>
        <v xml:space="preserve"> </v>
      </c>
      <c r="H121" s="59" t="str">
        <f t="shared" si="5"/>
        <v xml:space="preserve"> </v>
      </c>
    </row>
    <row r="122" spans="2:8">
      <c r="B122" s="81"/>
      <c r="C122" s="143"/>
      <c r="D122" s="60"/>
      <c r="E122" s="60"/>
      <c r="F122" s="230" t="str">
        <f t="shared" si="4"/>
        <v/>
      </c>
      <c r="G122" s="180" t="str">
        <f t="shared" si="3"/>
        <v xml:space="preserve"> </v>
      </c>
      <c r="H122" s="59" t="str">
        <f t="shared" si="5"/>
        <v xml:space="preserve"> </v>
      </c>
    </row>
    <row r="123" spans="2:8">
      <c r="B123" s="81"/>
      <c r="C123" s="143"/>
      <c r="D123" s="60"/>
      <c r="E123" s="60"/>
      <c r="F123" s="230" t="str">
        <f t="shared" si="4"/>
        <v/>
      </c>
      <c r="G123" s="180" t="str">
        <f t="shared" si="3"/>
        <v xml:space="preserve"> </v>
      </c>
      <c r="H123" s="59" t="str">
        <f t="shared" si="5"/>
        <v xml:space="preserve"> </v>
      </c>
    </row>
    <row r="124" spans="2:8">
      <c r="B124" s="81"/>
      <c r="C124" s="143"/>
      <c r="D124" s="60"/>
      <c r="E124" s="60"/>
      <c r="F124" s="230" t="str">
        <f t="shared" si="4"/>
        <v/>
      </c>
      <c r="G124" s="180" t="str">
        <f t="shared" si="3"/>
        <v xml:space="preserve"> </v>
      </c>
      <c r="H124" s="59" t="str">
        <f t="shared" si="5"/>
        <v xml:space="preserve"> </v>
      </c>
    </row>
    <row r="125" spans="2:8">
      <c r="B125" s="81"/>
      <c r="C125" s="143"/>
      <c r="D125" s="60"/>
      <c r="E125" s="60"/>
      <c r="F125" s="230" t="str">
        <f t="shared" si="4"/>
        <v/>
      </c>
      <c r="G125" s="180" t="str">
        <f t="shared" si="3"/>
        <v xml:space="preserve"> </v>
      </c>
      <c r="H125" s="59" t="str">
        <f t="shared" si="5"/>
        <v xml:space="preserve"> </v>
      </c>
    </row>
    <row r="126" spans="2:8">
      <c r="B126" s="81"/>
      <c r="C126" s="143"/>
      <c r="D126" s="60"/>
      <c r="E126" s="60"/>
      <c r="F126" s="230" t="str">
        <f t="shared" si="4"/>
        <v/>
      </c>
      <c r="G126" s="180" t="str">
        <f t="shared" si="3"/>
        <v xml:space="preserve"> </v>
      </c>
      <c r="H126" s="59" t="str">
        <f t="shared" si="5"/>
        <v xml:space="preserve"> </v>
      </c>
    </row>
    <row r="127" spans="2:8">
      <c r="B127" s="81"/>
      <c r="C127" s="143"/>
      <c r="D127" s="60"/>
      <c r="E127" s="60"/>
      <c r="F127" s="230" t="str">
        <f t="shared" si="4"/>
        <v/>
      </c>
      <c r="G127" s="180" t="str">
        <f t="shared" si="3"/>
        <v xml:space="preserve"> </v>
      </c>
      <c r="H127" s="59" t="str">
        <f t="shared" si="5"/>
        <v xml:space="preserve"> </v>
      </c>
    </row>
    <row r="128" spans="2:8">
      <c r="B128" s="81"/>
      <c r="C128" s="143"/>
      <c r="D128" s="60"/>
      <c r="E128" s="60"/>
      <c r="F128" s="230" t="str">
        <f t="shared" si="4"/>
        <v/>
      </c>
      <c r="G128" s="180" t="str">
        <f t="shared" si="3"/>
        <v xml:space="preserve"> </v>
      </c>
      <c r="H128" s="59" t="str">
        <f t="shared" si="5"/>
        <v xml:space="preserve"> </v>
      </c>
    </row>
    <row r="129" spans="2:8">
      <c r="B129" s="81"/>
      <c r="C129" s="143"/>
      <c r="D129" s="60"/>
      <c r="E129" s="60"/>
      <c r="F129" s="230" t="str">
        <f t="shared" si="4"/>
        <v/>
      </c>
      <c r="G129" s="180" t="str">
        <f t="shared" si="3"/>
        <v xml:space="preserve"> </v>
      </c>
      <c r="H129" s="59" t="str">
        <f t="shared" si="5"/>
        <v xml:space="preserve"> </v>
      </c>
    </row>
    <row r="130" spans="2:8">
      <c r="B130" s="81"/>
      <c r="C130" s="143"/>
      <c r="D130" s="60"/>
      <c r="E130" s="60"/>
      <c r="F130" s="230" t="str">
        <f t="shared" si="4"/>
        <v/>
      </c>
      <c r="G130" s="180" t="str">
        <f t="shared" si="3"/>
        <v xml:space="preserve"> </v>
      </c>
      <c r="H130" s="59" t="str">
        <f t="shared" si="5"/>
        <v xml:space="preserve"> </v>
      </c>
    </row>
    <row r="131" spans="2:8">
      <c r="B131" s="81"/>
      <c r="C131" s="143"/>
      <c r="D131" s="60"/>
      <c r="E131" s="60"/>
      <c r="F131" s="230" t="str">
        <f t="shared" si="4"/>
        <v/>
      </c>
      <c r="G131" s="180" t="str">
        <f t="shared" si="3"/>
        <v xml:space="preserve"> </v>
      </c>
      <c r="H131" s="59" t="str">
        <f t="shared" si="5"/>
        <v xml:space="preserve"> </v>
      </c>
    </row>
    <row r="132" spans="2:8">
      <c r="B132" s="81"/>
      <c r="C132" s="143"/>
      <c r="D132" s="60"/>
      <c r="E132" s="60"/>
      <c r="F132" s="230" t="str">
        <f t="shared" si="4"/>
        <v/>
      </c>
      <c r="G132" s="180" t="str">
        <f t="shared" si="3"/>
        <v xml:space="preserve"> </v>
      </c>
      <c r="H132" s="59" t="str">
        <f t="shared" si="5"/>
        <v xml:space="preserve"> </v>
      </c>
    </row>
    <row r="133" spans="2:8">
      <c r="B133" s="81"/>
      <c r="C133" s="143"/>
      <c r="D133" s="60"/>
      <c r="E133" s="60"/>
      <c r="F133" s="230" t="str">
        <f t="shared" si="4"/>
        <v/>
      </c>
      <c r="G133" s="180" t="str">
        <f t="shared" si="3"/>
        <v xml:space="preserve"> </v>
      </c>
      <c r="H133" s="59" t="str">
        <f t="shared" si="5"/>
        <v xml:space="preserve"> </v>
      </c>
    </row>
    <row r="134" spans="2:8">
      <c r="B134" s="81"/>
      <c r="C134" s="143"/>
      <c r="D134" s="60"/>
      <c r="E134" s="60"/>
      <c r="F134" s="230" t="str">
        <f t="shared" si="4"/>
        <v/>
      </c>
      <c r="G134" s="180" t="str">
        <f t="shared" si="3"/>
        <v xml:space="preserve"> </v>
      </c>
      <c r="H134" s="59" t="str">
        <f t="shared" si="5"/>
        <v xml:space="preserve"> </v>
      </c>
    </row>
    <row r="135" spans="2:8">
      <c r="B135" s="81"/>
      <c r="C135" s="143"/>
      <c r="D135" s="60"/>
      <c r="E135" s="60"/>
      <c r="F135" s="230" t="str">
        <f t="shared" si="4"/>
        <v/>
      </c>
      <c r="G135" s="180" t="str">
        <f t="shared" si="3"/>
        <v xml:space="preserve"> </v>
      </c>
      <c r="H135" s="59" t="str">
        <f t="shared" si="5"/>
        <v xml:space="preserve"> </v>
      </c>
    </row>
    <row r="136" spans="2:8">
      <c r="B136" s="81"/>
      <c r="C136" s="143"/>
      <c r="D136" s="60"/>
      <c r="E136" s="60"/>
      <c r="F136" s="230" t="str">
        <f t="shared" si="4"/>
        <v/>
      </c>
      <c r="G136" s="180" t="str">
        <f t="shared" si="3"/>
        <v xml:space="preserve"> </v>
      </c>
      <c r="H136" s="59" t="str">
        <f t="shared" si="5"/>
        <v xml:space="preserve"> </v>
      </c>
    </row>
    <row r="137" spans="2:8">
      <c r="B137" s="81"/>
      <c r="C137" s="143"/>
      <c r="D137" s="60"/>
      <c r="E137" s="60"/>
      <c r="F137" s="230" t="str">
        <f t="shared" si="4"/>
        <v/>
      </c>
      <c r="G137" s="180" t="str">
        <f t="shared" si="3"/>
        <v xml:space="preserve"> </v>
      </c>
      <c r="H137" s="59" t="str">
        <f t="shared" si="5"/>
        <v xml:space="preserve"> </v>
      </c>
    </row>
    <row r="138" spans="2:8">
      <c r="B138" s="81"/>
      <c r="C138" s="143"/>
      <c r="D138" s="60"/>
      <c r="E138" s="60"/>
      <c r="F138" s="230" t="str">
        <f t="shared" si="4"/>
        <v/>
      </c>
      <c r="G138" s="180" t="str">
        <f t="shared" si="3"/>
        <v xml:space="preserve"> </v>
      </c>
      <c r="H138" s="59" t="str">
        <f t="shared" si="5"/>
        <v xml:space="preserve"> </v>
      </c>
    </row>
    <row r="139" spans="2:8">
      <c r="B139" s="81"/>
      <c r="C139" s="143"/>
      <c r="D139" s="60"/>
      <c r="E139" s="60"/>
      <c r="F139" s="230" t="str">
        <f t="shared" si="4"/>
        <v/>
      </c>
      <c r="G139" s="180" t="str">
        <f t="shared" si="3"/>
        <v xml:space="preserve"> </v>
      </c>
      <c r="H139" s="59" t="str">
        <f t="shared" si="5"/>
        <v xml:space="preserve"> </v>
      </c>
    </row>
    <row r="140" spans="2:8">
      <c r="B140" s="81"/>
      <c r="C140" s="143"/>
      <c r="D140" s="60"/>
      <c r="E140" s="60"/>
      <c r="F140" s="230" t="str">
        <f t="shared" si="4"/>
        <v/>
      </c>
      <c r="G140" s="180" t="str">
        <f t="shared" si="3"/>
        <v xml:space="preserve"> </v>
      </c>
      <c r="H140" s="59" t="str">
        <f t="shared" si="5"/>
        <v xml:space="preserve"> </v>
      </c>
    </row>
    <row r="141" spans="2:8">
      <c r="B141" s="81"/>
      <c r="C141" s="143"/>
      <c r="D141" s="60"/>
      <c r="E141" s="60"/>
      <c r="F141" s="230" t="str">
        <f t="shared" si="4"/>
        <v/>
      </c>
      <c r="G141" s="180" t="str">
        <f t="shared" si="3"/>
        <v xml:space="preserve"> </v>
      </c>
      <c r="H141" s="59" t="str">
        <f t="shared" si="5"/>
        <v xml:space="preserve"> </v>
      </c>
    </row>
    <row r="142" spans="2:8">
      <c r="B142" s="81"/>
      <c r="C142" s="143"/>
      <c r="D142" s="60"/>
      <c r="E142" s="60"/>
      <c r="F142" s="230" t="str">
        <f t="shared" si="4"/>
        <v/>
      </c>
      <c r="G142" s="180" t="str">
        <f t="shared" si="3"/>
        <v xml:space="preserve"> </v>
      </c>
      <c r="H142" s="59" t="str">
        <f t="shared" si="5"/>
        <v xml:space="preserve"> </v>
      </c>
    </row>
    <row r="143" spans="2:8">
      <c r="B143" s="81"/>
      <c r="C143" s="143"/>
      <c r="D143" s="60"/>
      <c r="E143" s="60"/>
      <c r="F143" s="230" t="str">
        <f t="shared" si="4"/>
        <v/>
      </c>
      <c r="G143" s="180" t="str">
        <f t="shared" si="3"/>
        <v xml:space="preserve"> </v>
      </c>
      <c r="H143" s="59" t="str">
        <f t="shared" si="5"/>
        <v xml:space="preserve"> </v>
      </c>
    </row>
    <row r="144" spans="2:8">
      <c r="B144" s="81"/>
      <c r="C144" s="143"/>
      <c r="D144" s="60"/>
      <c r="E144" s="60"/>
      <c r="F144" s="230" t="str">
        <f t="shared" si="4"/>
        <v/>
      </c>
      <c r="G144" s="180" t="str">
        <f t="shared" si="3"/>
        <v xml:space="preserve"> </v>
      </c>
      <c r="H144" s="59" t="str">
        <f t="shared" si="5"/>
        <v xml:space="preserve"> </v>
      </c>
    </row>
    <row r="145" spans="2:8">
      <c r="B145" s="81"/>
      <c r="C145" s="143"/>
      <c r="D145" s="60"/>
      <c r="E145" s="60"/>
      <c r="F145" s="230" t="str">
        <f t="shared" si="4"/>
        <v/>
      </c>
      <c r="G145" s="180" t="str">
        <f t="shared" si="3"/>
        <v xml:space="preserve"> </v>
      </c>
      <c r="H145" s="59" t="str">
        <f t="shared" si="5"/>
        <v xml:space="preserve"> </v>
      </c>
    </row>
    <row r="146" spans="2:8">
      <c r="B146" s="81"/>
      <c r="C146" s="143"/>
      <c r="D146" s="60"/>
      <c r="E146" s="60"/>
      <c r="F146" s="230" t="str">
        <f t="shared" si="4"/>
        <v/>
      </c>
      <c r="G146" s="180" t="str">
        <f t="shared" si="3"/>
        <v xml:space="preserve"> </v>
      </c>
      <c r="H146" s="59" t="str">
        <f t="shared" si="5"/>
        <v xml:space="preserve"> </v>
      </c>
    </row>
    <row r="147" spans="2:8">
      <c r="B147" s="81"/>
      <c r="C147" s="143"/>
      <c r="D147" s="60"/>
      <c r="E147" s="60"/>
      <c r="F147" s="230" t="str">
        <f t="shared" si="4"/>
        <v/>
      </c>
      <c r="G147" s="180" t="str">
        <f t="shared" si="3"/>
        <v xml:space="preserve"> </v>
      </c>
      <c r="H147" s="59" t="str">
        <f t="shared" si="5"/>
        <v xml:space="preserve"> </v>
      </c>
    </row>
    <row r="148" spans="2:8">
      <c r="B148" s="81"/>
      <c r="C148" s="143"/>
      <c r="D148" s="60"/>
      <c r="E148" s="60"/>
      <c r="F148" s="230" t="str">
        <f t="shared" si="4"/>
        <v/>
      </c>
      <c r="G148" s="180" t="str">
        <f t="shared" si="3"/>
        <v xml:space="preserve"> </v>
      </c>
      <c r="H148" s="59" t="str">
        <f t="shared" si="5"/>
        <v xml:space="preserve"> </v>
      </c>
    </row>
    <row r="149" spans="2:8">
      <c r="B149" s="81"/>
      <c r="C149" s="143"/>
      <c r="D149" s="60"/>
      <c r="E149" s="60"/>
      <c r="F149" s="230" t="str">
        <f t="shared" si="4"/>
        <v/>
      </c>
      <c r="G149" s="180" t="str">
        <f t="shared" si="3"/>
        <v xml:space="preserve"> </v>
      </c>
      <c r="H149" s="59" t="str">
        <f t="shared" si="5"/>
        <v xml:space="preserve"> </v>
      </c>
    </row>
    <row r="150" spans="2:8">
      <c r="B150" s="81"/>
      <c r="C150" s="143"/>
      <c r="D150" s="60"/>
      <c r="E150" s="60"/>
      <c r="F150" s="230" t="str">
        <f t="shared" si="4"/>
        <v/>
      </c>
      <c r="G150" s="180" t="str">
        <f t="shared" si="3"/>
        <v xml:space="preserve"> </v>
      </c>
      <c r="H150" s="59" t="str">
        <f t="shared" si="5"/>
        <v xml:space="preserve"> </v>
      </c>
    </row>
    <row r="151" spans="2:8">
      <c r="B151" s="81"/>
      <c r="C151" s="143"/>
      <c r="D151" s="60"/>
      <c r="E151" s="60"/>
      <c r="F151" s="230" t="str">
        <f t="shared" si="4"/>
        <v/>
      </c>
      <c r="G151" s="180" t="str">
        <f t="shared" si="3"/>
        <v xml:space="preserve"> </v>
      </c>
      <c r="H151" s="59" t="str">
        <f t="shared" si="5"/>
        <v xml:space="preserve"> </v>
      </c>
    </row>
    <row r="152" spans="2:8">
      <c r="B152" s="81"/>
      <c r="C152" s="143"/>
      <c r="D152" s="60"/>
      <c r="E152" s="60"/>
      <c r="F152" s="230" t="str">
        <f t="shared" si="4"/>
        <v/>
      </c>
      <c r="G152" s="180" t="str">
        <f t="shared" si="3"/>
        <v xml:space="preserve"> </v>
      </c>
      <c r="H152" s="59" t="str">
        <f t="shared" si="5"/>
        <v xml:space="preserve"> </v>
      </c>
    </row>
    <row r="153" spans="2:8">
      <c r="B153" s="81"/>
      <c r="C153" s="143"/>
      <c r="D153" s="60"/>
      <c r="E153" s="60"/>
      <c r="F153" s="230" t="str">
        <f t="shared" si="4"/>
        <v/>
      </c>
      <c r="G153" s="180" t="str">
        <f t="shared" si="3"/>
        <v xml:space="preserve"> </v>
      </c>
      <c r="H153" s="59" t="str">
        <f t="shared" si="5"/>
        <v xml:space="preserve"> </v>
      </c>
    </row>
    <row r="154" spans="2:8">
      <c r="B154" s="81"/>
      <c r="C154" s="143"/>
      <c r="D154" s="60"/>
      <c r="E154" s="60"/>
      <c r="F154" s="230" t="str">
        <f t="shared" si="4"/>
        <v/>
      </c>
      <c r="G154" s="180" t="str">
        <f t="shared" si="3"/>
        <v xml:space="preserve"> </v>
      </c>
      <c r="H154" s="59" t="str">
        <f t="shared" si="5"/>
        <v xml:space="preserve"> </v>
      </c>
    </row>
    <row r="155" spans="2:8">
      <c r="B155" s="81"/>
      <c r="C155" s="143"/>
      <c r="D155" s="60"/>
      <c r="E155" s="60"/>
      <c r="F155" s="230" t="str">
        <f t="shared" si="4"/>
        <v/>
      </c>
      <c r="G155" s="180" t="str">
        <f t="shared" ref="G155:G218" si="6">IFERROR(IF($E155="El",IF(VLOOKUP(C155,B$6:H$12,2,FALSE)="","N/A","Ja"),IF(AND(VLOOKUP(C155,B$6:H$12,2,FALSE)&lt;=E155,VLOOKUP(C155,B$6:H$12,2,FALSE)&lt;&gt;""),"Ja",IF(VLOOKUP(C155,B$6:H$12,2,FALSE)="","N/A",IF(AND(VLOOKUP(C155,B$6:H$12,2,FALSE)&lt;&gt;"",$E155=""),"Euroklass saknas","Nej"))))," ")</f>
        <v xml:space="preserve"> </v>
      </c>
      <c r="H155" s="59" t="str">
        <f t="shared" si="5"/>
        <v xml:space="preserve"> </v>
      </c>
    </row>
    <row r="156" spans="2:8">
      <c r="B156" s="81"/>
      <c r="C156" s="143"/>
      <c r="D156" s="60"/>
      <c r="E156" s="60"/>
      <c r="F156" s="230" t="str">
        <f t="shared" ref="F156:F219" si="7">IF(OR(C156=$S$41,C156=$S$42),"N/A",IF(AND(D156=$S$27),0,""))</f>
        <v/>
      </c>
      <c r="G156" s="180" t="str">
        <f t="shared" si="6"/>
        <v xml:space="preserve"> </v>
      </c>
      <c r="H156" s="59" t="str">
        <f t="shared" ref="H156:H219" si="8">IFERROR(IF(OR(OR(C156=B$12,C156=B$11),(C156=B$10)),"N/A",IF(AND(F156="",$C156&lt;&gt;"",VLOOKUP($C156,B$6:H$9,IF(OR($D156=$S$26,$D156=$S$29),5,IF($D156=$S$31,4,IF(AND(OR($D156=$S$27,$D156=$S$28)),6,IF($D156=$S$30,7,3)))),FALSE)&lt;&gt;""),"Utsläppsvärde saknas",IF(VLOOKUP($C156,B$6:H$12,IF(OR($D156=$S$26,$D156=$S$29),5,IF($D156=$S$31,4,IF(AND(OR($D156=$S$27,$D156=$S$28)),6,IF($D156=$S$30,7,3)))),FALSE)&lt;F156,IF(VLOOKUP($C156,B$6:H$12,IF(OR($D156=$S$26,$D156=$S$29),5,IF($D156=$S$31,4,IF(AND(OR($D156=$S$27,$D156=$S$28)),6,IF($D156=$S$30,7,3)))),FALSE)="","N/A","Nej"),IF(VLOOKUP($C156,B$6:H$12,IF(OR($D156=$S$26,$D156=$S$29),5,IF($D156=$S$31,4,IF(AND(OR($D156=$S$27,$D156=$S$28)),6,IF($D156=$S$30,7,3)))),FALSE)="",IF(AND($F156="",$D156="",VLOOKUP($C156,B$6:H$9,IF(OR($D156=$S$26,$D156=$S$29),5,IF($D156=$S$31,4,IF(AND(OR($D156=$S$27,$D156=$S$28)),6,IF($D156=$S$30,7,3)))),FALSE)&lt;&gt;""),"Utsläppsvärde saknas","N/A"),"Ja"))))," ")</f>
        <v xml:space="preserve"> </v>
      </c>
    </row>
    <row r="157" spans="2:8">
      <c r="B157" s="81"/>
      <c r="C157" s="143"/>
      <c r="D157" s="60"/>
      <c r="E157" s="60"/>
      <c r="F157" s="230" t="str">
        <f t="shared" si="7"/>
        <v/>
      </c>
      <c r="G157" s="180" t="str">
        <f t="shared" si="6"/>
        <v xml:space="preserve"> </v>
      </c>
      <c r="H157" s="59" t="str">
        <f t="shared" si="8"/>
        <v xml:space="preserve"> </v>
      </c>
    </row>
    <row r="158" spans="2:8">
      <c r="B158" s="81"/>
      <c r="C158" s="143"/>
      <c r="D158" s="60"/>
      <c r="E158" s="60"/>
      <c r="F158" s="230" t="str">
        <f t="shared" si="7"/>
        <v/>
      </c>
      <c r="G158" s="180" t="str">
        <f t="shared" si="6"/>
        <v xml:space="preserve"> </v>
      </c>
      <c r="H158" s="59" t="str">
        <f t="shared" si="8"/>
        <v xml:space="preserve"> </v>
      </c>
    </row>
    <row r="159" spans="2:8">
      <c r="B159" s="81"/>
      <c r="C159" s="143"/>
      <c r="D159" s="60"/>
      <c r="E159" s="60"/>
      <c r="F159" s="230" t="str">
        <f t="shared" si="7"/>
        <v/>
      </c>
      <c r="G159" s="180" t="str">
        <f t="shared" si="6"/>
        <v xml:space="preserve"> </v>
      </c>
      <c r="H159" s="59" t="str">
        <f t="shared" si="8"/>
        <v xml:space="preserve"> </v>
      </c>
    </row>
    <row r="160" spans="2:8">
      <c r="B160" s="81"/>
      <c r="C160" s="143"/>
      <c r="D160" s="60"/>
      <c r="E160" s="60"/>
      <c r="F160" s="230" t="str">
        <f t="shared" si="7"/>
        <v/>
      </c>
      <c r="G160" s="180" t="str">
        <f t="shared" si="6"/>
        <v xml:space="preserve"> </v>
      </c>
      <c r="H160" s="59" t="str">
        <f t="shared" si="8"/>
        <v xml:space="preserve"> </v>
      </c>
    </row>
    <row r="161" spans="2:8">
      <c r="B161" s="81"/>
      <c r="C161" s="143"/>
      <c r="D161" s="60"/>
      <c r="E161" s="60"/>
      <c r="F161" s="230" t="str">
        <f t="shared" si="7"/>
        <v/>
      </c>
      <c r="G161" s="180" t="str">
        <f t="shared" si="6"/>
        <v xml:space="preserve"> </v>
      </c>
      <c r="H161" s="59" t="str">
        <f t="shared" si="8"/>
        <v xml:space="preserve"> </v>
      </c>
    </row>
    <row r="162" spans="2:8">
      <c r="B162" s="81"/>
      <c r="C162" s="143"/>
      <c r="D162" s="60"/>
      <c r="E162" s="60"/>
      <c r="F162" s="230" t="str">
        <f t="shared" si="7"/>
        <v/>
      </c>
      <c r="G162" s="180" t="str">
        <f t="shared" si="6"/>
        <v xml:space="preserve"> </v>
      </c>
      <c r="H162" s="59" t="str">
        <f t="shared" si="8"/>
        <v xml:space="preserve"> </v>
      </c>
    </row>
    <row r="163" spans="2:8">
      <c r="B163" s="81"/>
      <c r="C163" s="143"/>
      <c r="D163" s="60"/>
      <c r="E163" s="60"/>
      <c r="F163" s="230" t="str">
        <f t="shared" si="7"/>
        <v/>
      </c>
      <c r="G163" s="180" t="str">
        <f t="shared" si="6"/>
        <v xml:space="preserve"> </v>
      </c>
      <c r="H163" s="59" t="str">
        <f t="shared" si="8"/>
        <v xml:space="preserve"> </v>
      </c>
    </row>
    <row r="164" spans="2:8">
      <c r="B164" s="81"/>
      <c r="C164" s="143"/>
      <c r="D164" s="60"/>
      <c r="E164" s="60"/>
      <c r="F164" s="230" t="str">
        <f t="shared" si="7"/>
        <v/>
      </c>
      <c r="G164" s="180" t="str">
        <f t="shared" si="6"/>
        <v xml:space="preserve"> </v>
      </c>
      <c r="H164" s="59" t="str">
        <f t="shared" si="8"/>
        <v xml:space="preserve"> </v>
      </c>
    </row>
    <row r="165" spans="2:8">
      <c r="B165" s="81"/>
      <c r="C165" s="143"/>
      <c r="D165" s="60"/>
      <c r="E165" s="60"/>
      <c r="F165" s="230" t="str">
        <f t="shared" si="7"/>
        <v/>
      </c>
      <c r="G165" s="180" t="str">
        <f t="shared" si="6"/>
        <v xml:space="preserve"> </v>
      </c>
      <c r="H165" s="59" t="str">
        <f t="shared" si="8"/>
        <v xml:space="preserve"> </v>
      </c>
    </row>
    <row r="166" spans="2:8">
      <c r="B166" s="81"/>
      <c r="C166" s="143"/>
      <c r="D166" s="60"/>
      <c r="E166" s="60"/>
      <c r="F166" s="230" t="str">
        <f t="shared" si="7"/>
        <v/>
      </c>
      <c r="G166" s="180" t="str">
        <f t="shared" si="6"/>
        <v xml:space="preserve"> </v>
      </c>
      <c r="H166" s="59" t="str">
        <f t="shared" si="8"/>
        <v xml:space="preserve"> </v>
      </c>
    </row>
    <row r="167" spans="2:8">
      <c r="B167" s="81"/>
      <c r="C167" s="143"/>
      <c r="D167" s="60"/>
      <c r="E167" s="60"/>
      <c r="F167" s="230" t="str">
        <f t="shared" si="7"/>
        <v/>
      </c>
      <c r="G167" s="180" t="str">
        <f t="shared" si="6"/>
        <v xml:space="preserve"> </v>
      </c>
      <c r="H167" s="59" t="str">
        <f t="shared" si="8"/>
        <v xml:space="preserve"> </v>
      </c>
    </row>
    <row r="168" spans="2:8">
      <c r="B168" s="81"/>
      <c r="C168" s="143"/>
      <c r="D168" s="60"/>
      <c r="E168" s="60"/>
      <c r="F168" s="230" t="str">
        <f t="shared" si="7"/>
        <v/>
      </c>
      <c r="G168" s="180" t="str">
        <f t="shared" si="6"/>
        <v xml:space="preserve"> </v>
      </c>
      <c r="H168" s="59" t="str">
        <f t="shared" si="8"/>
        <v xml:space="preserve"> </v>
      </c>
    </row>
    <row r="169" spans="2:8">
      <c r="B169" s="81"/>
      <c r="C169" s="143"/>
      <c r="D169" s="60"/>
      <c r="E169" s="60"/>
      <c r="F169" s="230" t="str">
        <f t="shared" si="7"/>
        <v/>
      </c>
      <c r="G169" s="180" t="str">
        <f t="shared" si="6"/>
        <v xml:space="preserve"> </v>
      </c>
      <c r="H169" s="59" t="str">
        <f t="shared" si="8"/>
        <v xml:space="preserve"> </v>
      </c>
    </row>
    <row r="170" spans="2:8">
      <c r="B170" s="81"/>
      <c r="C170" s="143"/>
      <c r="D170" s="60"/>
      <c r="E170" s="60"/>
      <c r="F170" s="230" t="str">
        <f t="shared" si="7"/>
        <v/>
      </c>
      <c r="G170" s="180" t="str">
        <f t="shared" si="6"/>
        <v xml:space="preserve"> </v>
      </c>
      <c r="H170" s="59" t="str">
        <f t="shared" si="8"/>
        <v xml:space="preserve"> </v>
      </c>
    </row>
    <row r="171" spans="2:8">
      <c r="B171" s="81"/>
      <c r="C171" s="143"/>
      <c r="D171" s="60"/>
      <c r="E171" s="60"/>
      <c r="F171" s="230" t="str">
        <f t="shared" si="7"/>
        <v/>
      </c>
      <c r="G171" s="180" t="str">
        <f t="shared" si="6"/>
        <v xml:space="preserve"> </v>
      </c>
      <c r="H171" s="59" t="str">
        <f t="shared" si="8"/>
        <v xml:space="preserve"> </v>
      </c>
    </row>
    <row r="172" spans="2:8">
      <c r="B172" s="81"/>
      <c r="C172" s="143"/>
      <c r="D172" s="60"/>
      <c r="E172" s="60"/>
      <c r="F172" s="230" t="str">
        <f t="shared" si="7"/>
        <v/>
      </c>
      <c r="G172" s="180" t="str">
        <f t="shared" si="6"/>
        <v xml:space="preserve"> </v>
      </c>
      <c r="H172" s="59" t="str">
        <f t="shared" si="8"/>
        <v xml:space="preserve"> </v>
      </c>
    </row>
    <row r="173" spans="2:8">
      <c r="B173" s="81"/>
      <c r="C173" s="143"/>
      <c r="D173" s="60"/>
      <c r="E173" s="60"/>
      <c r="F173" s="230" t="str">
        <f t="shared" si="7"/>
        <v/>
      </c>
      <c r="G173" s="180" t="str">
        <f t="shared" si="6"/>
        <v xml:space="preserve"> </v>
      </c>
      <c r="H173" s="59" t="str">
        <f t="shared" si="8"/>
        <v xml:space="preserve"> </v>
      </c>
    </row>
    <row r="174" spans="2:8">
      <c r="B174" s="81"/>
      <c r="C174" s="143"/>
      <c r="D174" s="60"/>
      <c r="E174" s="60"/>
      <c r="F174" s="230" t="str">
        <f t="shared" si="7"/>
        <v/>
      </c>
      <c r="G174" s="180" t="str">
        <f t="shared" si="6"/>
        <v xml:space="preserve"> </v>
      </c>
      <c r="H174" s="59" t="str">
        <f t="shared" si="8"/>
        <v xml:space="preserve"> </v>
      </c>
    </row>
    <row r="175" spans="2:8">
      <c r="B175" s="81"/>
      <c r="C175" s="143"/>
      <c r="D175" s="60"/>
      <c r="E175" s="60"/>
      <c r="F175" s="230" t="str">
        <f t="shared" si="7"/>
        <v/>
      </c>
      <c r="G175" s="180" t="str">
        <f t="shared" si="6"/>
        <v xml:space="preserve"> </v>
      </c>
      <c r="H175" s="59" t="str">
        <f t="shared" si="8"/>
        <v xml:space="preserve"> </v>
      </c>
    </row>
    <row r="176" spans="2:8">
      <c r="B176" s="81"/>
      <c r="C176" s="143"/>
      <c r="D176" s="60"/>
      <c r="E176" s="60"/>
      <c r="F176" s="230" t="str">
        <f t="shared" si="7"/>
        <v/>
      </c>
      <c r="G176" s="180" t="str">
        <f t="shared" si="6"/>
        <v xml:space="preserve"> </v>
      </c>
      <c r="H176" s="59" t="str">
        <f t="shared" si="8"/>
        <v xml:space="preserve"> </v>
      </c>
    </row>
    <row r="177" spans="2:8">
      <c r="B177" s="81"/>
      <c r="C177" s="143"/>
      <c r="D177" s="60"/>
      <c r="E177" s="60"/>
      <c r="F177" s="230" t="str">
        <f t="shared" si="7"/>
        <v/>
      </c>
      <c r="G177" s="180" t="str">
        <f t="shared" si="6"/>
        <v xml:space="preserve"> </v>
      </c>
      <c r="H177" s="59" t="str">
        <f t="shared" si="8"/>
        <v xml:space="preserve"> </v>
      </c>
    </row>
    <row r="178" spans="2:8">
      <c r="B178" s="81"/>
      <c r="C178" s="143"/>
      <c r="D178" s="60"/>
      <c r="E178" s="60"/>
      <c r="F178" s="230" t="str">
        <f t="shared" si="7"/>
        <v/>
      </c>
      <c r="G178" s="180" t="str">
        <f t="shared" si="6"/>
        <v xml:space="preserve"> </v>
      </c>
      <c r="H178" s="59" t="str">
        <f t="shared" si="8"/>
        <v xml:space="preserve"> </v>
      </c>
    </row>
    <row r="179" spans="2:8">
      <c r="B179" s="81"/>
      <c r="C179" s="143"/>
      <c r="D179" s="60"/>
      <c r="E179" s="60"/>
      <c r="F179" s="230" t="str">
        <f t="shared" si="7"/>
        <v/>
      </c>
      <c r="G179" s="180" t="str">
        <f t="shared" si="6"/>
        <v xml:space="preserve"> </v>
      </c>
      <c r="H179" s="59" t="str">
        <f t="shared" si="8"/>
        <v xml:space="preserve"> </v>
      </c>
    </row>
    <row r="180" spans="2:8">
      <c r="B180" s="81"/>
      <c r="C180" s="143"/>
      <c r="D180" s="60"/>
      <c r="E180" s="60"/>
      <c r="F180" s="230" t="str">
        <f t="shared" si="7"/>
        <v/>
      </c>
      <c r="G180" s="180" t="str">
        <f t="shared" si="6"/>
        <v xml:space="preserve"> </v>
      </c>
      <c r="H180" s="59" t="str">
        <f t="shared" si="8"/>
        <v xml:space="preserve"> </v>
      </c>
    </row>
    <row r="181" spans="2:8">
      <c r="B181" s="81"/>
      <c r="C181" s="143"/>
      <c r="D181" s="60"/>
      <c r="E181" s="60"/>
      <c r="F181" s="230" t="str">
        <f t="shared" si="7"/>
        <v/>
      </c>
      <c r="G181" s="180" t="str">
        <f t="shared" si="6"/>
        <v xml:space="preserve"> </v>
      </c>
      <c r="H181" s="59" t="str">
        <f t="shared" si="8"/>
        <v xml:space="preserve"> </v>
      </c>
    </row>
    <row r="182" spans="2:8">
      <c r="B182" s="81"/>
      <c r="C182" s="143"/>
      <c r="D182" s="60"/>
      <c r="E182" s="60"/>
      <c r="F182" s="230" t="str">
        <f t="shared" si="7"/>
        <v/>
      </c>
      <c r="G182" s="180" t="str">
        <f t="shared" si="6"/>
        <v xml:space="preserve"> </v>
      </c>
      <c r="H182" s="59" t="str">
        <f t="shared" si="8"/>
        <v xml:space="preserve"> </v>
      </c>
    </row>
    <row r="183" spans="2:8">
      <c r="B183" s="81"/>
      <c r="C183" s="143"/>
      <c r="D183" s="60"/>
      <c r="E183" s="60"/>
      <c r="F183" s="230" t="str">
        <f t="shared" si="7"/>
        <v/>
      </c>
      <c r="G183" s="180" t="str">
        <f t="shared" si="6"/>
        <v xml:space="preserve"> </v>
      </c>
      <c r="H183" s="59" t="str">
        <f t="shared" si="8"/>
        <v xml:space="preserve"> </v>
      </c>
    </row>
    <row r="184" spans="2:8">
      <c r="B184" s="81"/>
      <c r="C184" s="143"/>
      <c r="D184" s="60"/>
      <c r="E184" s="60"/>
      <c r="F184" s="230" t="str">
        <f t="shared" si="7"/>
        <v/>
      </c>
      <c r="G184" s="180" t="str">
        <f t="shared" si="6"/>
        <v xml:space="preserve"> </v>
      </c>
      <c r="H184" s="59" t="str">
        <f t="shared" si="8"/>
        <v xml:space="preserve"> </v>
      </c>
    </row>
    <row r="185" spans="2:8">
      <c r="B185" s="81"/>
      <c r="C185" s="143"/>
      <c r="D185" s="60"/>
      <c r="E185" s="60"/>
      <c r="F185" s="230" t="str">
        <f t="shared" si="7"/>
        <v/>
      </c>
      <c r="G185" s="180" t="str">
        <f t="shared" si="6"/>
        <v xml:space="preserve"> </v>
      </c>
      <c r="H185" s="59" t="str">
        <f t="shared" si="8"/>
        <v xml:space="preserve"> </v>
      </c>
    </row>
    <row r="186" spans="2:8">
      <c r="B186" s="81"/>
      <c r="C186" s="143"/>
      <c r="D186" s="60"/>
      <c r="E186" s="60"/>
      <c r="F186" s="230" t="str">
        <f t="shared" si="7"/>
        <v/>
      </c>
      <c r="G186" s="180" t="str">
        <f t="shared" si="6"/>
        <v xml:space="preserve"> </v>
      </c>
      <c r="H186" s="59" t="str">
        <f t="shared" si="8"/>
        <v xml:space="preserve"> </v>
      </c>
    </row>
    <row r="187" spans="2:8">
      <c r="B187" s="81"/>
      <c r="C187" s="143"/>
      <c r="D187" s="60"/>
      <c r="E187" s="60"/>
      <c r="F187" s="230" t="str">
        <f t="shared" si="7"/>
        <v/>
      </c>
      <c r="G187" s="180" t="str">
        <f t="shared" si="6"/>
        <v xml:space="preserve"> </v>
      </c>
      <c r="H187" s="59" t="str">
        <f t="shared" si="8"/>
        <v xml:space="preserve"> </v>
      </c>
    </row>
    <row r="188" spans="2:8">
      <c r="B188" s="81"/>
      <c r="C188" s="143"/>
      <c r="D188" s="60"/>
      <c r="E188" s="60"/>
      <c r="F188" s="230" t="str">
        <f t="shared" si="7"/>
        <v/>
      </c>
      <c r="G188" s="180" t="str">
        <f t="shared" si="6"/>
        <v xml:space="preserve"> </v>
      </c>
      <c r="H188" s="59" t="str">
        <f t="shared" si="8"/>
        <v xml:space="preserve"> </v>
      </c>
    </row>
    <row r="189" spans="2:8">
      <c r="B189" s="81"/>
      <c r="C189" s="143"/>
      <c r="D189" s="60"/>
      <c r="E189" s="60"/>
      <c r="F189" s="230" t="str">
        <f t="shared" si="7"/>
        <v/>
      </c>
      <c r="G189" s="180" t="str">
        <f t="shared" si="6"/>
        <v xml:space="preserve"> </v>
      </c>
      <c r="H189" s="59" t="str">
        <f t="shared" si="8"/>
        <v xml:space="preserve"> </v>
      </c>
    </row>
    <row r="190" spans="2:8">
      <c r="B190" s="81"/>
      <c r="C190" s="143"/>
      <c r="D190" s="60"/>
      <c r="E190" s="60"/>
      <c r="F190" s="230" t="str">
        <f t="shared" si="7"/>
        <v/>
      </c>
      <c r="G190" s="180" t="str">
        <f t="shared" si="6"/>
        <v xml:space="preserve"> </v>
      </c>
      <c r="H190" s="59" t="str">
        <f t="shared" si="8"/>
        <v xml:space="preserve"> </v>
      </c>
    </row>
    <row r="191" spans="2:8">
      <c r="B191" s="81"/>
      <c r="C191" s="143"/>
      <c r="D191" s="60"/>
      <c r="E191" s="60"/>
      <c r="F191" s="230" t="str">
        <f t="shared" si="7"/>
        <v/>
      </c>
      <c r="G191" s="180" t="str">
        <f t="shared" si="6"/>
        <v xml:space="preserve"> </v>
      </c>
      <c r="H191" s="59" t="str">
        <f t="shared" si="8"/>
        <v xml:space="preserve"> </v>
      </c>
    </row>
    <row r="192" spans="2:8">
      <c r="B192" s="81"/>
      <c r="C192" s="143"/>
      <c r="D192" s="60"/>
      <c r="E192" s="60"/>
      <c r="F192" s="230" t="str">
        <f t="shared" si="7"/>
        <v/>
      </c>
      <c r="G192" s="180" t="str">
        <f t="shared" si="6"/>
        <v xml:space="preserve"> </v>
      </c>
      <c r="H192" s="59" t="str">
        <f t="shared" si="8"/>
        <v xml:space="preserve"> </v>
      </c>
    </row>
    <row r="193" spans="2:8">
      <c r="B193" s="81"/>
      <c r="C193" s="143"/>
      <c r="D193" s="60"/>
      <c r="E193" s="60"/>
      <c r="F193" s="230" t="str">
        <f t="shared" si="7"/>
        <v/>
      </c>
      <c r="G193" s="180" t="str">
        <f t="shared" si="6"/>
        <v xml:space="preserve"> </v>
      </c>
      <c r="H193" s="59" t="str">
        <f t="shared" si="8"/>
        <v xml:space="preserve"> </v>
      </c>
    </row>
    <row r="194" spans="2:8">
      <c r="B194" s="81"/>
      <c r="C194" s="143"/>
      <c r="D194" s="60"/>
      <c r="E194" s="60"/>
      <c r="F194" s="230" t="str">
        <f t="shared" si="7"/>
        <v/>
      </c>
      <c r="G194" s="180" t="str">
        <f t="shared" si="6"/>
        <v xml:space="preserve"> </v>
      </c>
      <c r="H194" s="59" t="str">
        <f t="shared" si="8"/>
        <v xml:space="preserve"> </v>
      </c>
    </row>
    <row r="195" spans="2:8">
      <c r="B195" s="81"/>
      <c r="C195" s="143"/>
      <c r="D195" s="60"/>
      <c r="E195" s="60"/>
      <c r="F195" s="230" t="str">
        <f t="shared" si="7"/>
        <v/>
      </c>
      <c r="G195" s="180" t="str">
        <f t="shared" si="6"/>
        <v xml:space="preserve"> </v>
      </c>
      <c r="H195" s="59" t="str">
        <f t="shared" si="8"/>
        <v xml:space="preserve"> </v>
      </c>
    </row>
    <row r="196" spans="2:8">
      <c r="B196" s="81"/>
      <c r="C196" s="143"/>
      <c r="D196" s="60"/>
      <c r="E196" s="60"/>
      <c r="F196" s="230" t="str">
        <f t="shared" si="7"/>
        <v/>
      </c>
      <c r="G196" s="180" t="str">
        <f t="shared" si="6"/>
        <v xml:space="preserve"> </v>
      </c>
      <c r="H196" s="59" t="str">
        <f t="shared" si="8"/>
        <v xml:space="preserve"> </v>
      </c>
    </row>
    <row r="197" spans="2:8">
      <c r="B197" s="81"/>
      <c r="C197" s="143"/>
      <c r="D197" s="60"/>
      <c r="E197" s="60"/>
      <c r="F197" s="230" t="str">
        <f t="shared" si="7"/>
        <v/>
      </c>
      <c r="G197" s="180" t="str">
        <f t="shared" si="6"/>
        <v xml:space="preserve"> </v>
      </c>
      <c r="H197" s="59" t="str">
        <f t="shared" si="8"/>
        <v xml:space="preserve"> </v>
      </c>
    </row>
    <row r="198" spans="2:8">
      <c r="B198" s="81"/>
      <c r="C198" s="143"/>
      <c r="D198" s="60"/>
      <c r="E198" s="60"/>
      <c r="F198" s="230" t="str">
        <f t="shared" si="7"/>
        <v/>
      </c>
      <c r="G198" s="180" t="str">
        <f t="shared" si="6"/>
        <v xml:space="preserve"> </v>
      </c>
      <c r="H198" s="59" t="str">
        <f t="shared" si="8"/>
        <v xml:space="preserve"> </v>
      </c>
    </row>
    <row r="199" spans="2:8">
      <c r="B199" s="81"/>
      <c r="C199" s="143"/>
      <c r="D199" s="60"/>
      <c r="E199" s="60"/>
      <c r="F199" s="230" t="str">
        <f t="shared" si="7"/>
        <v/>
      </c>
      <c r="G199" s="180" t="str">
        <f t="shared" si="6"/>
        <v xml:space="preserve"> </v>
      </c>
      <c r="H199" s="59" t="str">
        <f t="shared" si="8"/>
        <v xml:space="preserve"> </v>
      </c>
    </row>
    <row r="200" spans="2:8">
      <c r="B200" s="81"/>
      <c r="C200" s="143"/>
      <c r="D200" s="60"/>
      <c r="E200" s="60"/>
      <c r="F200" s="230" t="str">
        <f t="shared" si="7"/>
        <v/>
      </c>
      <c r="G200" s="180" t="str">
        <f t="shared" si="6"/>
        <v xml:space="preserve"> </v>
      </c>
      <c r="H200" s="59" t="str">
        <f t="shared" si="8"/>
        <v xml:space="preserve"> </v>
      </c>
    </row>
    <row r="201" spans="2:8">
      <c r="B201" s="81"/>
      <c r="C201" s="143"/>
      <c r="D201" s="60"/>
      <c r="E201" s="60"/>
      <c r="F201" s="230" t="str">
        <f t="shared" si="7"/>
        <v/>
      </c>
      <c r="G201" s="180" t="str">
        <f t="shared" si="6"/>
        <v xml:space="preserve"> </v>
      </c>
      <c r="H201" s="59" t="str">
        <f t="shared" si="8"/>
        <v xml:space="preserve"> </v>
      </c>
    </row>
    <row r="202" spans="2:8">
      <c r="B202" s="81"/>
      <c r="C202" s="143"/>
      <c r="D202" s="60"/>
      <c r="E202" s="60"/>
      <c r="F202" s="230" t="str">
        <f t="shared" si="7"/>
        <v/>
      </c>
      <c r="G202" s="180" t="str">
        <f t="shared" si="6"/>
        <v xml:space="preserve"> </v>
      </c>
      <c r="H202" s="59" t="str">
        <f t="shared" si="8"/>
        <v xml:space="preserve"> </v>
      </c>
    </row>
    <row r="203" spans="2:8">
      <c r="B203" s="81"/>
      <c r="C203" s="143"/>
      <c r="D203" s="60"/>
      <c r="E203" s="60"/>
      <c r="F203" s="230" t="str">
        <f t="shared" si="7"/>
        <v/>
      </c>
      <c r="G203" s="180" t="str">
        <f t="shared" si="6"/>
        <v xml:space="preserve"> </v>
      </c>
      <c r="H203" s="59" t="str">
        <f t="shared" si="8"/>
        <v xml:space="preserve"> </v>
      </c>
    </row>
    <row r="204" spans="2:8">
      <c r="B204" s="81"/>
      <c r="C204" s="143"/>
      <c r="D204" s="60"/>
      <c r="E204" s="60"/>
      <c r="F204" s="230" t="str">
        <f t="shared" si="7"/>
        <v/>
      </c>
      <c r="G204" s="180" t="str">
        <f t="shared" si="6"/>
        <v xml:space="preserve"> </v>
      </c>
      <c r="H204" s="59" t="str">
        <f t="shared" si="8"/>
        <v xml:space="preserve"> </v>
      </c>
    </row>
    <row r="205" spans="2:8">
      <c r="B205" s="81"/>
      <c r="C205" s="143"/>
      <c r="D205" s="60"/>
      <c r="E205" s="60"/>
      <c r="F205" s="230" t="str">
        <f t="shared" si="7"/>
        <v/>
      </c>
      <c r="G205" s="180" t="str">
        <f t="shared" si="6"/>
        <v xml:space="preserve"> </v>
      </c>
      <c r="H205" s="59" t="str">
        <f t="shared" si="8"/>
        <v xml:space="preserve"> </v>
      </c>
    </row>
    <row r="206" spans="2:8">
      <c r="B206" s="81"/>
      <c r="C206" s="143"/>
      <c r="D206" s="60"/>
      <c r="E206" s="60"/>
      <c r="F206" s="230" t="str">
        <f t="shared" si="7"/>
        <v/>
      </c>
      <c r="G206" s="180" t="str">
        <f t="shared" si="6"/>
        <v xml:space="preserve"> </v>
      </c>
      <c r="H206" s="59" t="str">
        <f t="shared" si="8"/>
        <v xml:space="preserve"> </v>
      </c>
    </row>
    <row r="207" spans="2:8">
      <c r="B207" s="81"/>
      <c r="C207" s="143"/>
      <c r="D207" s="60"/>
      <c r="E207" s="60"/>
      <c r="F207" s="230" t="str">
        <f t="shared" si="7"/>
        <v/>
      </c>
      <c r="G207" s="180" t="str">
        <f t="shared" si="6"/>
        <v xml:space="preserve"> </v>
      </c>
      <c r="H207" s="59" t="str">
        <f t="shared" si="8"/>
        <v xml:space="preserve"> </v>
      </c>
    </row>
    <row r="208" spans="2:8">
      <c r="B208" s="81"/>
      <c r="C208" s="143"/>
      <c r="D208" s="60"/>
      <c r="E208" s="60"/>
      <c r="F208" s="230" t="str">
        <f t="shared" si="7"/>
        <v/>
      </c>
      <c r="G208" s="180" t="str">
        <f t="shared" si="6"/>
        <v xml:space="preserve"> </v>
      </c>
      <c r="H208" s="59" t="str">
        <f t="shared" si="8"/>
        <v xml:space="preserve"> </v>
      </c>
    </row>
    <row r="209" spans="2:8">
      <c r="B209" s="81"/>
      <c r="C209" s="143"/>
      <c r="D209" s="60"/>
      <c r="E209" s="60"/>
      <c r="F209" s="230" t="str">
        <f t="shared" si="7"/>
        <v/>
      </c>
      <c r="G209" s="180" t="str">
        <f t="shared" si="6"/>
        <v xml:space="preserve"> </v>
      </c>
      <c r="H209" s="59" t="str">
        <f t="shared" si="8"/>
        <v xml:space="preserve"> </v>
      </c>
    </row>
    <row r="210" spans="2:8">
      <c r="B210" s="81"/>
      <c r="C210" s="143"/>
      <c r="D210" s="60"/>
      <c r="E210" s="60"/>
      <c r="F210" s="230" t="str">
        <f t="shared" si="7"/>
        <v/>
      </c>
      <c r="G210" s="180" t="str">
        <f t="shared" si="6"/>
        <v xml:space="preserve"> </v>
      </c>
      <c r="H210" s="59" t="str">
        <f t="shared" si="8"/>
        <v xml:space="preserve"> </v>
      </c>
    </row>
    <row r="211" spans="2:8">
      <c r="B211" s="81"/>
      <c r="C211" s="143"/>
      <c r="D211" s="60"/>
      <c r="E211" s="60"/>
      <c r="F211" s="230" t="str">
        <f t="shared" si="7"/>
        <v/>
      </c>
      <c r="G211" s="180" t="str">
        <f t="shared" si="6"/>
        <v xml:space="preserve"> </v>
      </c>
      <c r="H211" s="59" t="str">
        <f t="shared" si="8"/>
        <v xml:space="preserve"> </v>
      </c>
    </row>
    <row r="212" spans="2:8">
      <c r="B212" s="81"/>
      <c r="C212" s="143"/>
      <c r="D212" s="60"/>
      <c r="E212" s="60"/>
      <c r="F212" s="230" t="str">
        <f t="shared" si="7"/>
        <v/>
      </c>
      <c r="G212" s="180" t="str">
        <f t="shared" si="6"/>
        <v xml:space="preserve"> </v>
      </c>
      <c r="H212" s="59" t="str">
        <f t="shared" si="8"/>
        <v xml:space="preserve"> </v>
      </c>
    </row>
    <row r="213" spans="2:8">
      <c r="B213" s="81"/>
      <c r="C213" s="143"/>
      <c r="D213" s="60"/>
      <c r="E213" s="60"/>
      <c r="F213" s="230" t="str">
        <f t="shared" si="7"/>
        <v/>
      </c>
      <c r="G213" s="180" t="str">
        <f t="shared" si="6"/>
        <v xml:space="preserve"> </v>
      </c>
      <c r="H213" s="59" t="str">
        <f t="shared" si="8"/>
        <v xml:space="preserve"> </v>
      </c>
    </row>
    <row r="214" spans="2:8">
      <c r="B214" s="81"/>
      <c r="C214" s="143"/>
      <c r="D214" s="60"/>
      <c r="E214" s="60"/>
      <c r="F214" s="230" t="str">
        <f t="shared" si="7"/>
        <v/>
      </c>
      <c r="G214" s="180" t="str">
        <f t="shared" si="6"/>
        <v xml:space="preserve"> </v>
      </c>
      <c r="H214" s="59" t="str">
        <f t="shared" si="8"/>
        <v xml:space="preserve"> </v>
      </c>
    </row>
    <row r="215" spans="2:8">
      <c r="B215" s="81"/>
      <c r="C215" s="143"/>
      <c r="D215" s="60"/>
      <c r="E215" s="60"/>
      <c r="F215" s="230" t="str">
        <f t="shared" si="7"/>
        <v/>
      </c>
      <c r="G215" s="180" t="str">
        <f t="shared" si="6"/>
        <v xml:space="preserve"> </v>
      </c>
      <c r="H215" s="59" t="str">
        <f t="shared" si="8"/>
        <v xml:space="preserve"> </v>
      </c>
    </row>
    <row r="216" spans="2:8">
      <c r="B216" s="81"/>
      <c r="C216" s="143"/>
      <c r="D216" s="60"/>
      <c r="E216" s="60"/>
      <c r="F216" s="230" t="str">
        <f t="shared" si="7"/>
        <v/>
      </c>
      <c r="G216" s="180" t="str">
        <f t="shared" si="6"/>
        <v xml:space="preserve"> </v>
      </c>
      <c r="H216" s="59" t="str">
        <f t="shared" si="8"/>
        <v xml:space="preserve"> </v>
      </c>
    </row>
    <row r="217" spans="2:8">
      <c r="B217" s="81"/>
      <c r="C217" s="143"/>
      <c r="D217" s="60"/>
      <c r="E217" s="60"/>
      <c r="F217" s="230" t="str">
        <f t="shared" si="7"/>
        <v/>
      </c>
      <c r="G217" s="180" t="str">
        <f t="shared" si="6"/>
        <v xml:space="preserve"> </v>
      </c>
      <c r="H217" s="59" t="str">
        <f t="shared" si="8"/>
        <v xml:space="preserve"> </v>
      </c>
    </row>
    <row r="218" spans="2:8">
      <c r="B218" s="81"/>
      <c r="C218" s="143"/>
      <c r="D218" s="60"/>
      <c r="E218" s="60"/>
      <c r="F218" s="230" t="str">
        <f t="shared" si="7"/>
        <v/>
      </c>
      <c r="G218" s="180" t="str">
        <f t="shared" si="6"/>
        <v xml:space="preserve"> </v>
      </c>
      <c r="H218" s="59" t="str">
        <f t="shared" si="8"/>
        <v xml:space="preserve"> </v>
      </c>
    </row>
    <row r="219" spans="2:8">
      <c r="B219" s="81"/>
      <c r="C219" s="143"/>
      <c r="D219" s="60"/>
      <c r="E219" s="60"/>
      <c r="F219" s="230" t="str">
        <f t="shared" si="7"/>
        <v/>
      </c>
      <c r="G219" s="180" t="str">
        <f t="shared" ref="G219:G282" si="9">IFERROR(IF($E219="El",IF(VLOOKUP(C219,B$6:H$12,2,FALSE)="","N/A","Ja"),IF(AND(VLOOKUP(C219,B$6:H$12,2,FALSE)&lt;=E219,VLOOKUP(C219,B$6:H$12,2,FALSE)&lt;&gt;""),"Ja",IF(VLOOKUP(C219,B$6:H$12,2,FALSE)="","N/A",IF(AND(VLOOKUP(C219,B$6:H$12,2,FALSE)&lt;&gt;"",$E219=""),"Euroklass saknas","Nej"))))," ")</f>
        <v xml:space="preserve"> </v>
      </c>
      <c r="H219" s="59" t="str">
        <f t="shared" si="8"/>
        <v xml:space="preserve"> </v>
      </c>
    </row>
    <row r="220" spans="2:8">
      <c r="B220" s="81"/>
      <c r="C220" s="143"/>
      <c r="D220" s="60"/>
      <c r="E220" s="60"/>
      <c r="F220" s="230" t="str">
        <f t="shared" ref="F220:F283" si="10">IF(OR(C220=$S$41,C220=$S$42),"N/A",IF(AND(D220=$S$27),0,""))</f>
        <v/>
      </c>
      <c r="G220" s="180" t="str">
        <f t="shared" si="9"/>
        <v xml:space="preserve"> </v>
      </c>
      <c r="H220" s="59" t="str">
        <f t="shared" ref="H220:H283" si="11">IFERROR(IF(OR(OR(C220=B$12,C220=B$11),(C220=B$10)),"N/A",IF(AND(F220="",$C220&lt;&gt;"",VLOOKUP($C220,B$6:H$9,IF(OR($D220=$S$26,$D220=$S$29),5,IF($D220=$S$31,4,IF(AND(OR($D220=$S$27,$D220=$S$28)),6,IF($D220=$S$30,7,3)))),FALSE)&lt;&gt;""),"Utsläppsvärde saknas",IF(VLOOKUP($C220,B$6:H$12,IF(OR($D220=$S$26,$D220=$S$29),5,IF($D220=$S$31,4,IF(AND(OR($D220=$S$27,$D220=$S$28)),6,IF($D220=$S$30,7,3)))),FALSE)&lt;F220,IF(VLOOKUP($C220,B$6:H$12,IF(OR($D220=$S$26,$D220=$S$29),5,IF($D220=$S$31,4,IF(AND(OR($D220=$S$27,$D220=$S$28)),6,IF($D220=$S$30,7,3)))),FALSE)="","N/A","Nej"),IF(VLOOKUP($C220,B$6:H$12,IF(OR($D220=$S$26,$D220=$S$29),5,IF($D220=$S$31,4,IF(AND(OR($D220=$S$27,$D220=$S$28)),6,IF($D220=$S$30,7,3)))),FALSE)="",IF(AND($F220="",$D220="",VLOOKUP($C220,B$6:H$9,IF(OR($D220=$S$26,$D220=$S$29),5,IF($D220=$S$31,4,IF(AND(OR($D220=$S$27,$D220=$S$28)),6,IF($D220=$S$30,7,3)))),FALSE)&lt;&gt;""),"Utsläppsvärde saknas","N/A"),"Ja"))))," ")</f>
        <v xml:space="preserve"> </v>
      </c>
    </row>
    <row r="221" spans="2:8">
      <c r="B221" s="81"/>
      <c r="C221" s="143"/>
      <c r="D221" s="60"/>
      <c r="E221" s="60"/>
      <c r="F221" s="230" t="str">
        <f t="shared" si="10"/>
        <v/>
      </c>
      <c r="G221" s="180" t="str">
        <f t="shared" si="9"/>
        <v xml:space="preserve"> </v>
      </c>
      <c r="H221" s="59" t="str">
        <f t="shared" si="11"/>
        <v xml:space="preserve"> </v>
      </c>
    </row>
    <row r="222" spans="2:8">
      <c r="B222" s="81"/>
      <c r="C222" s="143"/>
      <c r="D222" s="60"/>
      <c r="E222" s="60"/>
      <c r="F222" s="230" t="str">
        <f t="shared" si="10"/>
        <v/>
      </c>
      <c r="G222" s="180" t="str">
        <f t="shared" si="9"/>
        <v xml:space="preserve"> </v>
      </c>
      <c r="H222" s="59" t="str">
        <f t="shared" si="11"/>
        <v xml:space="preserve"> </v>
      </c>
    </row>
    <row r="223" spans="2:8">
      <c r="B223" s="81"/>
      <c r="C223" s="143"/>
      <c r="D223" s="60"/>
      <c r="E223" s="60"/>
      <c r="F223" s="230" t="str">
        <f t="shared" si="10"/>
        <v/>
      </c>
      <c r="G223" s="180" t="str">
        <f t="shared" si="9"/>
        <v xml:space="preserve"> </v>
      </c>
      <c r="H223" s="59" t="str">
        <f t="shared" si="11"/>
        <v xml:space="preserve"> </v>
      </c>
    </row>
    <row r="224" spans="2:8">
      <c r="B224" s="81"/>
      <c r="C224" s="143"/>
      <c r="D224" s="60"/>
      <c r="E224" s="60"/>
      <c r="F224" s="230" t="str">
        <f t="shared" si="10"/>
        <v/>
      </c>
      <c r="G224" s="180" t="str">
        <f t="shared" si="9"/>
        <v xml:space="preserve"> </v>
      </c>
      <c r="H224" s="59" t="str">
        <f t="shared" si="11"/>
        <v xml:space="preserve"> </v>
      </c>
    </row>
    <row r="225" spans="2:8">
      <c r="B225" s="81"/>
      <c r="C225" s="143"/>
      <c r="D225" s="60"/>
      <c r="E225" s="60"/>
      <c r="F225" s="230" t="str">
        <f t="shared" si="10"/>
        <v/>
      </c>
      <c r="G225" s="180" t="str">
        <f t="shared" si="9"/>
        <v xml:space="preserve"> </v>
      </c>
      <c r="H225" s="59" t="str">
        <f t="shared" si="11"/>
        <v xml:space="preserve"> </v>
      </c>
    </row>
    <row r="226" spans="2:8">
      <c r="B226" s="81"/>
      <c r="C226" s="143"/>
      <c r="D226" s="60"/>
      <c r="E226" s="60"/>
      <c r="F226" s="230" t="str">
        <f t="shared" si="10"/>
        <v/>
      </c>
      <c r="G226" s="180" t="str">
        <f t="shared" si="9"/>
        <v xml:space="preserve"> </v>
      </c>
      <c r="H226" s="59" t="str">
        <f t="shared" si="11"/>
        <v xml:space="preserve"> </v>
      </c>
    </row>
    <row r="227" spans="2:8">
      <c r="B227" s="81"/>
      <c r="C227" s="143"/>
      <c r="D227" s="60"/>
      <c r="E227" s="60"/>
      <c r="F227" s="230" t="str">
        <f t="shared" si="10"/>
        <v/>
      </c>
      <c r="G227" s="180" t="str">
        <f t="shared" si="9"/>
        <v xml:space="preserve"> </v>
      </c>
      <c r="H227" s="59" t="str">
        <f t="shared" si="11"/>
        <v xml:space="preserve"> </v>
      </c>
    </row>
    <row r="228" spans="2:8">
      <c r="B228" s="81"/>
      <c r="C228" s="143"/>
      <c r="D228" s="60"/>
      <c r="E228" s="60"/>
      <c r="F228" s="230" t="str">
        <f t="shared" si="10"/>
        <v/>
      </c>
      <c r="G228" s="180" t="str">
        <f t="shared" si="9"/>
        <v xml:space="preserve"> </v>
      </c>
      <c r="H228" s="59" t="str">
        <f t="shared" si="11"/>
        <v xml:space="preserve"> </v>
      </c>
    </row>
    <row r="229" spans="2:8">
      <c r="B229" s="81"/>
      <c r="C229" s="143"/>
      <c r="D229" s="60"/>
      <c r="E229" s="60"/>
      <c r="F229" s="230" t="str">
        <f t="shared" si="10"/>
        <v/>
      </c>
      <c r="G229" s="180" t="str">
        <f t="shared" si="9"/>
        <v xml:space="preserve"> </v>
      </c>
      <c r="H229" s="59" t="str">
        <f t="shared" si="11"/>
        <v xml:space="preserve"> </v>
      </c>
    </row>
    <row r="230" spans="2:8">
      <c r="B230" s="81"/>
      <c r="C230" s="143"/>
      <c r="D230" s="60"/>
      <c r="E230" s="60"/>
      <c r="F230" s="230" t="str">
        <f t="shared" si="10"/>
        <v/>
      </c>
      <c r="G230" s="180" t="str">
        <f t="shared" si="9"/>
        <v xml:space="preserve"> </v>
      </c>
      <c r="H230" s="59" t="str">
        <f t="shared" si="11"/>
        <v xml:space="preserve"> </v>
      </c>
    </row>
    <row r="231" spans="2:8">
      <c r="B231" s="81"/>
      <c r="C231" s="143"/>
      <c r="D231" s="60"/>
      <c r="E231" s="60"/>
      <c r="F231" s="230" t="str">
        <f t="shared" si="10"/>
        <v/>
      </c>
      <c r="G231" s="180" t="str">
        <f t="shared" si="9"/>
        <v xml:space="preserve"> </v>
      </c>
      <c r="H231" s="59" t="str">
        <f t="shared" si="11"/>
        <v xml:space="preserve"> </v>
      </c>
    </row>
    <row r="232" spans="2:8">
      <c r="B232" s="81"/>
      <c r="C232" s="143"/>
      <c r="D232" s="60"/>
      <c r="E232" s="60"/>
      <c r="F232" s="230" t="str">
        <f t="shared" si="10"/>
        <v/>
      </c>
      <c r="G232" s="180" t="str">
        <f t="shared" si="9"/>
        <v xml:space="preserve"> </v>
      </c>
      <c r="H232" s="59" t="str">
        <f t="shared" si="11"/>
        <v xml:space="preserve"> </v>
      </c>
    </row>
    <row r="233" spans="2:8">
      <c r="B233" s="81"/>
      <c r="C233" s="143"/>
      <c r="D233" s="60"/>
      <c r="E233" s="60"/>
      <c r="F233" s="230" t="str">
        <f t="shared" si="10"/>
        <v/>
      </c>
      <c r="G233" s="180" t="str">
        <f t="shared" si="9"/>
        <v xml:space="preserve"> </v>
      </c>
      <c r="H233" s="59" t="str">
        <f t="shared" si="11"/>
        <v xml:space="preserve"> </v>
      </c>
    </row>
    <row r="234" spans="2:8">
      <c r="B234" s="81"/>
      <c r="C234" s="143"/>
      <c r="D234" s="60"/>
      <c r="E234" s="60"/>
      <c r="F234" s="230" t="str">
        <f t="shared" si="10"/>
        <v/>
      </c>
      <c r="G234" s="180" t="str">
        <f t="shared" si="9"/>
        <v xml:space="preserve"> </v>
      </c>
      <c r="H234" s="59" t="str">
        <f t="shared" si="11"/>
        <v xml:space="preserve"> </v>
      </c>
    </row>
    <row r="235" spans="2:8">
      <c r="B235" s="81"/>
      <c r="C235" s="143"/>
      <c r="D235" s="60"/>
      <c r="E235" s="60"/>
      <c r="F235" s="230" t="str">
        <f t="shared" si="10"/>
        <v/>
      </c>
      <c r="G235" s="180" t="str">
        <f t="shared" si="9"/>
        <v xml:space="preserve"> </v>
      </c>
      <c r="H235" s="59" t="str">
        <f t="shared" si="11"/>
        <v xml:space="preserve"> </v>
      </c>
    </row>
    <row r="236" spans="2:8">
      <c r="B236" s="81"/>
      <c r="C236" s="143"/>
      <c r="D236" s="60"/>
      <c r="E236" s="60"/>
      <c r="F236" s="230" t="str">
        <f t="shared" si="10"/>
        <v/>
      </c>
      <c r="G236" s="180" t="str">
        <f t="shared" si="9"/>
        <v xml:space="preserve"> </v>
      </c>
      <c r="H236" s="59" t="str">
        <f t="shared" si="11"/>
        <v xml:space="preserve"> </v>
      </c>
    </row>
    <row r="237" spans="2:8">
      <c r="B237" s="81"/>
      <c r="C237" s="143"/>
      <c r="D237" s="60"/>
      <c r="E237" s="60"/>
      <c r="F237" s="230" t="str">
        <f t="shared" si="10"/>
        <v/>
      </c>
      <c r="G237" s="180" t="str">
        <f t="shared" si="9"/>
        <v xml:space="preserve"> </v>
      </c>
      <c r="H237" s="59" t="str">
        <f t="shared" si="11"/>
        <v xml:space="preserve"> </v>
      </c>
    </row>
    <row r="238" spans="2:8">
      <c r="B238" s="81"/>
      <c r="C238" s="143"/>
      <c r="D238" s="60"/>
      <c r="E238" s="60"/>
      <c r="F238" s="230" t="str">
        <f t="shared" si="10"/>
        <v/>
      </c>
      <c r="G238" s="180" t="str">
        <f t="shared" si="9"/>
        <v xml:space="preserve"> </v>
      </c>
      <c r="H238" s="59" t="str">
        <f t="shared" si="11"/>
        <v xml:space="preserve"> </v>
      </c>
    </row>
    <row r="239" spans="2:8">
      <c r="B239" s="81"/>
      <c r="C239" s="143"/>
      <c r="D239" s="60"/>
      <c r="E239" s="60"/>
      <c r="F239" s="230" t="str">
        <f t="shared" si="10"/>
        <v/>
      </c>
      <c r="G239" s="180" t="str">
        <f t="shared" si="9"/>
        <v xml:space="preserve"> </v>
      </c>
      <c r="H239" s="59" t="str">
        <f t="shared" si="11"/>
        <v xml:space="preserve"> </v>
      </c>
    </row>
    <row r="240" spans="2:8">
      <c r="B240" s="81"/>
      <c r="C240" s="143"/>
      <c r="D240" s="60"/>
      <c r="E240" s="60"/>
      <c r="F240" s="230" t="str">
        <f t="shared" si="10"/>
        <v/>
      </c>
      <c r="G240" s="180" t="str">
        <f t="shared" si="9"/>
        <v xml:space="preserve"> </v>
      </c>
      <c r="H240" s="59" t="str">
        <f t="shared" si="11"/>
        <v xml:space="preserve"> </v>
      </c>
    </row>
    <row r="241" spans="2:8">
      <c r="B241" s="81"/>
      <c r="C241" s="143"/>
      <c r="D241" s="60"/>
      <c r="E241" s="60"/>
      <c r="F241" s="230" t="str">
        <f t="shared" si="10"/>
        <v/>
      </c>
      <c r="G241" s="180" t="str">
        <f t="shared" si="9"/>
        <v xml:space="preserve"> </v>
      </c>
      <c r="H241" s="59" t="str">
        <f t="shared" si="11"/>
        <v xml:space="preserve"> </v>
      </c>
    </row>
    <row r="242" spans="2:8">
      <c r="B242" s="81"/>
      <c r="C242" s="143"/>
      <c r="D242" s="60"/>
      <c r="E242" s="60"/>
      <c r="F242" s="230" t="str">
        <f t="shared" si="10"/>
        <v/>
      </c>
      <c r="G242" s="180" t="str">
        <f t="shared" si="9"/>
        <v xml:space="preserve"> </v>
      </c>
      <c r="H242" s="59" t="str">
        <f t="shared" si="11"/>
        <v xml:space="preserve"> </v>
      </c>
    </row>
    <row r="243" spans="2:8">
      <c r="B243" s="81"/>
      <c r="C243" s="143"/>
      <c r="D243" s="60"/>
      <c r="E243" s="60"/>
      <c r="F243" s="230" t="str">
        <f t="shared" si="10"/>
        <v/>
      </c>
      <c r="G243" s="180" t="str">
        <f t="shared" si="9"/>
        <v xml:space="preserve"> </v>
      </c>
      <c r="H243" s="59" t="str">
        <f t="shared" si="11"/>
        <v xml:space="preserve"> </v>
      </c>
    </row>
    <row r="244" spans="2:8">
      <c r="B244" s="81"/>
      <c r="C244" s="143"/>
      <c r="D244" s="60"/>
      <c r="E244" s="60"/>
      <c r="F244" s="230" t="str">
        <f t="shared" si="10"/>
        <v/>
      </c>
      <c r="G244" s="180" t="str">
        <f t="shared" si="9"/>
        <v xml:space="preserve"> </v>
      </c>
      <c r="H244" s="59" t="str">
        <f t="shared" si="11"/>
        <v xml:space="preserve"> </v>
      </c>
    </row>
    <row r="245" spans="2:8">
      <c r="B245" s="81"/>
      <c r="C245" s="143"/>
      <c r="D245" s="60"/>
      <c r="E245" s="60"/>
      <c r="F245" s="230" t="str">
        <f t="shared" si="10"/>
        <v/>
      </c>
      <c r="G245" s="180" t="str">
        <f t="shared" si="9"/>
        <v xml:space="preserve"> </v>
      </c>
      <c r="H245" s="59" t="str">
        <f t="shared" si="11"/>
        <v xml:space="preserve"> </v>
      </c>
    </row>
    <row r="246" spans="2:8">
      <c r="B246" s="81"/>
      <c r="C246" s="143"/>
      <c r="D246" s="60"/>
      <c r="E246" s="60"/>
      <c r="F246" s="230" t="str">
        <f t="shared" si="10"/>
        <v/>
      </c>
      <c r="G246" s="180" t="str">
        <f t="shared" si="9"/>
        <v xml:space="preserve"> </v>
      </c>
      <c r="H246" s="59" t="str">
        <f t="shared" si="11"/>
        <v xml:space="preserve"> </v>
      </c>
    </row>
    <row r="247" spans="2:8">
      <c r="B247" s="81"/>
      <c r="C247" s="143"/>
      <c r="D247" s="60"/>
      <c r="E247" s="60"/>
      <c r="F247" s="230" t="str">
        <f t="shared" si="10"/>
        <v/>
      </c>
      <c r="G247" s="180" t="str">
        <f t="shared" si="9"/>
        <v xml:space="preserve"> </v>
      </c>
      <c r="H247" s="59" t="str">
        <f t="shared" si="11"/>
        <v xml:space="preserve"> </v>
      </c>
    </row>
    <row r="248" spans="2:8">
      <c r="B248" s="81"/>
      <c r="C248" s="143"/>
      <c r="D248" s="60"/>
      <c r="E248" s="60"/>
      <c r="F248" s="230" t="str">
        <f t="shared" si="10"/>
        <v/>
      </c>
      <c r="G248" s="180" t="str">
        <f t="shared" si="9"/>
        <v xml:space="preserve"> </v>
      </c>
      <c r="H248" s="59" t="str">
        <f t="shared" si="11"/>
        <v xml:space="preserve"> </v>
      </c>
    </row>
    <row r="249" spans="2:8">
      <c r="B249" s="81"/>
      <c r="C249" s="143"/>
      <c r="D249" s="60"/>
      <c r="E249" s="60"/>
      <c r="F249" s="230" t="str">
        <f t="shared" si="10"/>
        <v/>
      </c>
      <c r="G249" s="180" t="str">
        <f t="shared" si="9"/>
        <v xml:space="preserve"> </v>
      </c>
      <c r="H249" s="59" t="str">
        <f t="shared" si="11"/>
        <v xml:space="preserve"> </v>
      </c>
    </row>
    <row r="250" spans="2:8">
      <c r="B250" s="81"/>
      <c r="C250" s="143"/>
      <c r="D250" s="60"/>
      <c r="E250" s="60"/>
      <c r="F250" s="230" t="str">
        <f t="shared" si="10"/>
        <v/>
      </c>
      <c r="G250" s="180" t="str">
        <f t="shared" si="9"/>
        <v xml:space="preserve"> </v>
      </c>
      <c r="H250" s="59" t="str">
        <f t="shared" si="11"/>
        <v xml:space="preserve"> </v>
      </c>
    </row>
    <row r="251" spans="2:8">
      <c r="B251" s="81"/>
      <c r="C251" s="143"/>
      <c r="D251" s="60"/>
      <c r="E251" s="60"/>
      <c r="F251" s="230" t="str">
        <f t="shared" si="10"/>
        <v/>
      </c>
      <c r="G251" s="180" t="str">
        <f t="shared" si="9"/>
        <v xml:space="preserve"> </v>
      </c>
      <c r="H251" s="59" t="str">
        <f t="shared" si="11"/>
        <v xml:space="preserve"> </v>
      </c>
    </row>
    <row r="252" spans="2:8">
      <c r="B252" s="81"/>
      <c r="C252" s="143"/>
      <c r="D252" s="60"/>
      <c r="E252" s="60"/>
      <c r="F252" s="230" t="str">
        <f t="shared" si="10"/>
        <v/>
      </c>
      <c r="G252" s="180" t="str">
        <f t="shared" si="9"/>
        <v xml:space="preserve"> </v>
      </c>
      <c r="H252" s="59" t="str">
        <f t="shared" si="11"/>
        <v xml:space="preserve"> </v>
      </c>
    </row>
    <row r="253" spans="2:8">
      <c r="B253" s="81"/>
      <c r="C253" s="143"/>
      <c r="D253" s="60"/>
      <c r="E253" s="60"/>
      <c r="F253" s="230" t="str">
        <f t="shared" si="10"/>
        <v/>
      </c>
      <c r="G253" s="180" t="str">
        <f t="shared" si="9"/>
        <v xml:space="preserve"> </v>
      </c>
      <c r="H253" s="59" t="str">
        <f t="shared" si="11"/>
        <v xml:space="preserve"> </v>
      </c>
    </row>
    <row r="254" spans="2:8">
      <c r="B254" s="81"/>
      <c r="C254" s="143"/>
      <c r="D254" s="60"/>
      <c r="E254" s="60"/>
      <c r="F254" s="230" t="str">
        <f t="shared" si="10"/>
        <v/>
      </c>
      <c r="G254" s="180" t="str">
        <f t="shared" si="9"/>
        <v xml:space="preserve"> </v>
      </c>
      <c r="H254" s="59" t="str">
        <f t="shared" si="11"/>
        <v xml:space="preserve"> </v>
      </c>
    </row>
    <row r="255" spans="2:8">
      <c r="B255" s="81"/>
      <c r="C255" s="143"/>
      <c r="D255" s="60"/>
      <c r="E255" s="60"/>
      <c r="F255" s="230" t="str">
        <f t="shared" si="10"/>
        <v/>
      </c>
      <c r="G255" s="180" t="str">
        <f t="shared" si="9"/>
        <v xml:space="preserve"> </v>
      </c>
      <c r="H255" s="59" t="str">
        <f t="shared" si="11"/>
        <v xml:space="preserve"> </v>
      </c>
    </row>
    <row r="256" spans="2:8">
      <c r="B256" s="81"/>
      <c r="C256" s="143"/>
      <c r="D256" s="60"/>
      <c r="E256" s="60"/>
      <c r="F256" s="230" t="str">
        <f t="shared" si="10"/>
        <v/>
      </c>
      <c r="G256" s="180" t="str">
        <f t="shared" si="9"/>
        <v xml:space="preserve"> </v>
      </c>
      <c r="H256" s="59" t="str">
        <f t="shared" si="11"/>
        <v xml:space="preserve"> </v>
      </c>
    </row>
    <row r="257" spans="2:8">
      <c r="B257" s="81"/>
      <c r="C257" s="143"/>
      <c r="D257" s="60"/>
      <c r="E257" s="60"/>
      <c r="F257" s="230" t="str">
        <f t="shared" si="10"/>
        <v/>
      </c>
      <c r="G257" s="180" t="str">
        <f t="shared" si="9"/>
        <v xml:space="preserve"> </v>
      </c>
      <c r="H257" s="59" t="str">
        <f t="shared" si="11"/>
        <v xml:space="preserve"> </v>
      </c>
    </row>
    <row r="258" spans="2:8">
      <c r="B258" s="81"/>
      <c r="C258" s="143"/>
      <c r="D258" s="60"/>
      <c r="E258" s="60"/>
      <c r="F258" s="230" t="str">
        <f t="shared" si="10"/>
        <v/>
      </c>
      <c r="G258" s="180" t="str">
        <f t="shared" si="9"/>
        <v xml:space="preserve"> </v>
      </c>
      <c r="H258" s="59" t="str">
        <f t="shared" si="11"/>
        <v xml:space="preserve"> </v>
      </c>
    </row>
    <row r="259" spans="2:8">
      <c r="B259" s="81"/>
      <c r="C259" s="143"/>
      <c r="D259" s="60"/>
      <c r="E259" s="60"/>
      <c r="F259" s="230" t="str">
        <f t="shared" si="10"/>
        <v/>
      </c>
      <c r="G259" s="180" t="str">
        <f t="shared" si="9"/>
        <v xml:space="preserve"> </v>
      </c>
      <c r="H259" s="59" t="str">
        <f t="shared" si="11"/>
        <v xml:space="preserve"> </v>
      </c>
    </row>
    <row r="260" spans="2:8">
      <c r="B260" s="81"/>
      <c r="C260" s="143"/>
      <c r="D260" s="60"/>
      <c r="E260" s="60"/>
      <c r="F260" s="230" t="str">
        <f t="shared" si="10"/>
        <v/>
      </c>
      <c r="G260" s="180" t="str">
        <f t="shared" si="9"/>
        <v xml:space="preserve"> </v>
      </c>
      <c r="H260" s="59" t="str">
        <f t="shared" si="11"/>
        <v xml:space="preserve"> </v>
      </c>
    </row>
    <row r="261" spans="2:8">
      <c r="B261" s="81"/>
      <c r="C261" s="143"/>
      <c r="D261" s="60"/>
      <c r="E261" s="60"/>
      <c r="F261" s="230" t="str">
        <f t="shared" si="10"/>
        <v/>
      </c>
      <c r="G261" s="180" t="str">
        <f t="shared" si="9"/>
        <v xml:space="preserve"> </v>
      </c>
      <c r="H261" s="59" t="str">
        <f t="shared" si="11"/>
        <v xml:space="preserve"> </v>
      </c>
    </row>
    <row r="262" spans="2:8">
      <c r="B262" s="81"/>
      <c r="C262" s="143"/>
      <c r="D262" s="60"/>
      <c r="E262" s="60"/>
      <c r="F262" s="230" t="str">
        <f t="shared" si="10"/>
        <v/>
      </c>
      <c r="G262" s="180" t="str">
        <f t="shared" si="9"/>
        <v xml:space="preserve"> </v>
      </c>
      <c r="H262" s="59" t="str">
        <f t="shared" si="11"/>
        <v xml:space="preserve"> </v>
      </c>
    </row>
    <row r="263" spans="2:8">
      <c r="B263" s="81"/>
      <c r="C263" s="143"/>
      <c r="D263" s="60"/>
      <c r="E263" s="60"/>
      <c r="F263" s="230" t="str">
        <f t="shared" si="10"/>
        <v/>
      </c>
      <c r="G263" s="180" t="str">
        <f t="shared" si="9"/>
        <v xml:space="preserve"> </v>
      </c>
      <c r="H263" s="59" t="str">
        <f t="shared" si="11"/>
        <v xml:space="preserve"> </v>
      </c>
    </row>
    <row r="264" spans="2:8">
      <c r="B264" s="81"/>
      <c r="C264" s="143"/>
      <c r="D264" s="60"/>
      <c r="E264" s="60"/>
      <c r="F264" s="230" t="str">
        <f t="shared" si="10"/>
        <v/>
      </c>
      <c r="G264" s="180" t="str">
        <f t="shared" si="9"/>
        <v xml:space="preserve"> </v>
      </c>
      <c r="H264" s="59" t="str">
        <f t="shared" si="11"/>
        <v xml:space="preserve"> </v>
      </c>
    </row>
    <row r="265" spans="2:8">
      <c r="B265" s="81"/>
      <c r="C265" s="143"/>
      <c r="D265" s="60"/>
      <c r="E265" s="60"/>
      <c r="F265" s="230" t="str">
        <f t="shared" si="10"/>
        <v/>
      </c>
      <c r="G265" s="180" t="str">
        <f t="shared" si="9"/>
        <v xml:space="preserve"> </v>
      </c>
      <c r="H265" s="59" t="str">
        <f t="shared" si="11"/>
        <v xml:space="preserve"> </v>
      </c>
    </row>
    <row r="266" spans="2:8">
      <c r="B266" s="81"/>
      <c r="C266" s="143"/>
      <c r="D266" s="60"/>
      <c r="E266" s="60"/>
      <c r="F266" s="230" t="str">
        <f t="shared" si="10"/>
        <v/>
      </c>
      <c r="G266" s="180" t="str">
        <f t="shared" si="9"/>
        <v xml:space="preserve"> </v>
      </c>
      <c r="H266" s="59" t="str">
        <f t="shared" si="11"/>
        <v xml:space="preserve"> </v>
      </c>
    </row>
    <row r="267" spans="2:8">
      <c r="B267" s="81"/>
      <c r="C267" s="143"/>
      <c r="D267" s="60"/>
      <c r="E267" s="60"/>
      <c r="F267" s="230" t="str">
        <f t="shared" si="10"/>
        <v/>
      </c>
      <c r="G267" s="180" t="str">
        <f t="shared" si="9"/>
        <v xml:space="preserve"> </v>
      </c>
      <c r="H267" s="59" t="str">
        <f t="shared" si="11"/>
        <v xml:space="preserve"> </v>
      </c>
    </row>
    <row r="268" spans="2:8">
      <c r="B268" s="81"/>
      <c r="C268" s="143"/>
      <c r="D268" s="60"/>
      <c r="E268" s="60"/>
      <c r="F268" s="230" t="str">
        <f t="shared" si="10"/>
        <v/>
      </c>
      <c r="G268" s="180" t="str">
        <f t="shared" si="9"/>
        <v xml:space="preserve"> </v>
      </c>
      <c r="H268" s="59" t="str">
        <f t="shared" si="11"/>
        <v xml:space="preserve"> </v>
      </c>
    </row>
    <row r="269" spans="2:8">
      <c r="B269" s="81"/>
      <c r="C269" s="143"/>
      <c r="D269" s="60"/>
      <c r="E269" s="60"/>
      <c r="F269" s="230" t="str">
        <f t="shared" si="10"/>
        <v/>
      </c>
      <c r="G269" s="180" t="str">
        <f t="shared" si="9"/>
        <v xml:space="preserve"> </v>
      </c>
      <c r="H269" s="59" t="str">
        <f t="shared" si="11"/>
        <v xml:space="preserve"> </v>
      </c>
    </row>
    <row r="270" spans="2:8">
      <c r="B270" s="81"/>
      <c r="C270" s="143"/>
      <c r="D270" s="60"/>
      <c r="E270" s="60"/>
      <c r="F270" s="230" t="str">
        <f t="shared" si="10"/>
        <v/>
      </c>
      <c r="G270" s="180" t="str">
        <f t="shared" si="9"/>
        <v xml:space="preserve"> </v>
      </c>
      <c r="H270" s="59" t="str">
        <f t="shared" si="11"/>
        <v xml:space="preserve"> </v>
      </c>
    </row>
    <row r="271" spans="2:8">
      <c r="B271" s="81"/>
      <c r="C271" s="143"/>
      <c r="D271" s="60"/>
      <c r="E271" s="60"/>
      <c r="F271" s="230" t="str">
        <f t="shared" si="10"/>
        <v/>
      </c>
      <c r="G271" s="180" t="str">
        <f t="shared" si="9"/>
        <v xml:space="preserve"> </v>
      </c>
      <c r="H271" s="59" t="str">
        <f t="shared" si="11"/>
        <v xml:space="preserve"> </v>
      </c>
    </row>
    <row r="272" spans="2:8">
      <c r="B272" s="81"/>
      <c r="C272" s="143"/>
      <c r="D272" s="60"/>
      <c r="E272" s="60"/>
      <c r="F272" s="230" t="str">
        <f t="shared" si="10"/>
        <v/>
      </c>
      <c r="G272" s="180" t="str">
        <f t="shared" si="9"/>
        <v xml:space="preserve"> </v>
      </c>
      <c r="H272" s="59" t="str">
        <f t="shared" si="11"/>
        <v xml:space="preserve"> </v>
      </c>
    </row>
    <row r="273" spans="2:8">
      <c r="B273" s="81"/>
      <c r="C273" s="143"/>
      <c r="D273" s="60"/>
      <c r="E273" s="60"/>
      <c r="F273" s="230" t="str">
        <f t="shared" si="10"/>
        <v/>
      </c>
      <c r="G273" s="180" t="str">
        <f t="shared" si="9"/>
        <v xml:space="preserve"> </v>
      </c>
      <c r="H273" s="59" t="str">
        <f t="shared" si="11"/>
        <v xml:space="preserve"> </v>
      </c>
    </row>
    <row r="274" spans="2:8">
      <c r="B274" s="81"/>
      <c r="C274" s="143"/>
      <c r="D274" s="60"/>
      <c r="E274" s="60"/>
      <c r="F274" s="230" t="str">
        <f t="shared" si="10"/>
        <v/>
      </c>
      <c r="G274" s="180" t="str">
        <f t="shared" si="9"/>
        <v xml:space="preserve"> </v>
      </c>
      <c r="H274" s="59" t="str">
        <f t="shared" si="11"/>
        <v xml:space="preserve"> </v>
      </c>
    </row>
    <row r="275" spans="2:8">
      <c r="B275" s="81"/>
      <c r="C275" s="143"/>
      <c r="D275" s="60"/>
      <c r="E275" s="60"/>
      <c r="F275" s="230" t="str">
        <f t="shared" si="10"/>
        <v/>
      </c>
      <c r="G275" s="180" t="str">
        <f t="shared" si="9"/>
        <v xml:space="preserve"> </v>
      </c>
      <c r="H275" s="59" t="str">
        <f t="shared" si="11"/>
        <v xml:space="preserve"> </v>
      </c>
    </row>
    <row r="276" spans="2:8">
      <c r="B276" s="81"/>
      <c r="C276" s="143"/>
      <c r="D276" s="60"/>
      <c r="E276" s="60"/>
      <c r="F276" s="230" t="str">
        <f t="shared" si="10"/>
        <v/>
      </c>
      <c r="G276" s="180" t="str">
        <f t="shared" si="9"/>
        <v xml:space="preserve"> </v>
      </c>
      <c r="H276" s="59" t="str">
        <f t="shared" si="11"/>
        <v xml:space="preserve"> </v>
      </c>
    </row>
    <row r="277" spans="2:8">
      <c r="B277" s="81"/>
      <c r="C277" s="143"/>
      <c r="D277" s="60"/>
      <c r="E277" s="60"/>
      <c r="F277" s="230" t="str">
        <f t="shared" si="10"/>
        <v/>
      </c>
      <c r="G277" s="180" t="str">
        <f t="shared" si="9"/>
        <v xml:space="preserve"> </v>
      </c>
      <c r="H277" s="59" t="str">
        <f t="shared" si="11"/>
        <v xml:space="preserve"> </v>
      </c>
    </row>
    <row r="278" spans="2:8">
      <c r="B278" s="81"/>
      <c r="C278" s="143"/>
      <c r="D278" s="60"/>
      <c r="E278" s="60"/>
      <c r="F278" s="230" t="str">
        <f t="shared" si="10"/>
        <v/>
      </c>
      <c r="G278" s="180" t="str">
        <f t="shared" si="9"/>
        <v xml:space="preserve"> </v>
      </c>
      <c r="H278" s="59" t="str">
        <f t="shared" si="11"/>
        <v xml:space="preserve"> </v>
      </c>
    </row>
    <row r="279" spans="2:8">
      <c r="B279" s="81"/>
      <c r="C279" s="143"/>
      <c r="D279" s="60"/>
      <c r="E279" s="60"/>
      <c r="F279" s="230" t="str">
        <f t="shared" si="10"/>
        <v/>
      </c>
      <c r="G279" s="180" t="str">
        <f t="shared" si="9"/>
        <v xml:space="preserve"> </v>
      </c>
      <c r="H279" s="59" t="str">
        <f t="shared" si="11"/>
        <v xml:space="preserve"> </v>
      </c>
    </row>
    <row r="280" spans="2:8">
      <c r="B280" s="81"/>
      <c r="C280" s="143"/>
      <c r="D280" s="60"/>
      <c r="E280" s="60"/>
      <c r="F280" s="230" t="str">
        <f t="shared" si="10"/>
        <v/>
      </c>
      <c r="G280" s="180" t="str">
        <f t="shared" si="9"/>
        <v xml:space="preserve"> </v>
      </c>
      <c r="H280" s="59" t="str">
        <f t="shared" si="11"/>
        <v xml:space="preserve"> </v>
      </c>
    </row>
    <row r="281" spans="2:8">
      <c r="B281" s="81"/>
      <c r="C281" s="143"/>
      <c r="D281" s="60"/>
      <c r="E281" s="60"/>
      <c r="F281" s="230" t="str">
        <f t="shared" si="10"/>
        <v/>
      </c>
      <c r="G281" s="180" t="str">
        <f t="shared" si="9"/>
        <v xml:space="preserve"> </v>
      </c>
      <c r="H281" s="59" t="str">
        <f t="shared" si="11"/>
        <v xml:space="preserve"> </v>
      </c>
    </row>
    <row r="282" spans="2:8">
      <c r="B282" s="81"/>
      <c r="C282" s="143"/>
      <c r="D282" s="60"/>
      <c r="E282" s="60"/>
      <c r="F282" s="230" t="str">
        <f t="shared" si="10"/>
        <v/>
      </c>
      <c r="G282" s="180" t="str">
        <f t="shared" si="9"/>
        <v xml:space="preserve"> </v>
      </c>
      <c r="H282" s="59" t="str">
        <f t="shared" si="11"/>
        <v xml:space="preserve"> </v>
      </c>
    </row>
    <row r="283" spans="2:8">
      <c r="B283" s="81"/>
      <c r="C283" s="143"/>
      <c r="D283" s="60"/>
      <c r="E283" s="60"/>
      <c r="F283" s="230" t="str">
        <f t="shared" si="10"/>
        <v/>
      </c>
      <c r="G283" s="180" t="str">
        <f t="shared" ref="G283:G321" si="12">IFERROR(IF($E283="El",IF(VLOOKUP(C283,B$6:H$12,2,FALSE)="","N/A","Ja"),IF(AND(VLOOKUP(C283,B$6:H$12,2,FALSE)&lt;=E283,VLOOKUP(C283,B$6:H$12,2,FALSE)&lt;&gt;""),"Ja",IF(VLOOKUP(C283,B$6:H$12,2,FALSE)="","N/A",IF(AND(VLOOKUP(C283,B$6:H$12,2,FALSE)&lt;&gt;"",$E283=""),"Euroklass saknas","Nej"))))," ")</f>
        <v xml:space="preserve"> </v>
      </c>
      <c r="H283" s="59" t="str">
        <f t="shared" si="11"/>
        <v xml:space="preserve"> </v>
      </c>
    </row>
    <row r="284" spans="2:8">
      <c r="B284" s="81"/>
      <c r="C284" s="143"/>
      <c r="D284" s="60"/>
      <c r="E284" s="60"/>
      <c r="F284" s="230" t="str">
        <f t="shared" ref="F284:F321" si="13">IF(OR(C284=$S$41,C284=$S$42),"N/A",IF(AND(D284=$S$27),0,""))</f>
        <v/>
      </c>
      <c r="G284" s="180" t="str">
        <f t="shared" si="12"/>
        <v xml:space="preserve"> </v>
      </c>
      <c r="H284" s="59" t="str">
        <f t="shared" ref="H284:H321" si="14">IFERROR(IF(OR(OR(C284=B$12,C284=B$11),(C284=B$10)),"N/A",IF(AND(F284="",$C284&lt;&gt;"",VLOOKUP($C284,B$6:H$9,IF(OR($D284=$S$26,$D284=$S$29),5,IF($D284=$S$31,4,IF(AND(OR($D284=$S$27,$D284=$S$28)),6,IF($D284=$S$30,7,3)))),FALSE)&lt;&gt;""),"Utsläppsvärde saknas",IF(VLOOKUP($C284,B$6:H$12,IF(OR($D284=$S$26,$D284=$S$29),5,IF($D284=$S$31,4,IF(AND(OR($D284=$S$27,$D284=$S$28)),6,IF($D284=$S$30,7,3)))),FALSE)&lt;F284,IF(VLOOKUP($C284,B$6:H$12,IF(OR($D284=$S$26,$D284=$S$29),5,IF($D284=$S$31,4,IF(AND(OR($D284=$S$27,$D284=$S$28)),6,IF($D284=$S$30,7,3)))),FALSE)="","N/A","Nej"),IF(VLOOKUP($C284,B$6:H$12,IF(OR($D284=$S$26,$D284=$S$29),5,IF($D284=$S$31,4,IF(AND(OR($D284=$S$27,$D284=$S$28)),6,IF($D284=$S$30,7,3)))),FALSE)="",IF(AND($F284="",$D284="",VLOOKUP($C284,B$6:H$9,IF(OR($D284=$S$26,$D284=$S$29),5,IF($D284=$S$31,4,IF(AND(OR($D284=$S$27,$D284=$S$28)),6,IF($D284=$S$30,7,3)))),FALSE)&lt;&gt;""),"Utsläppsvärde saknas","N/A"),"Ja"))))," ")</f>
        <v xml:space="preserve"> </v>
      </c>
    </row>
    <row r="285" spans="2:8">
      <c r="B285" s="81"/>
      <c r="C285" s="143"/>
      <c r="D285" s="60"/>
      <c r="E285" s="60"/>
      <c r="F285" s="230" t="str">
        <f t="shared" si="13"/>
        <v/>
      </c>
      <c r="G285" s="180" t="str">
        <f t="shared" si="12"/>
        <v xml:space="preserve"> </v>
      </c>
      <c r="H285" s="59" t="str">
        <f t="shared" si="14"/>
        <v xml:space="preserve"> </v>
      </c>
    </row>
    <row r="286" spans="2:8">
      <c r="B286" s="81"/>
      <c r="C286" s="143"/>
      <c r="D286" s="60"/>
      <c r="E286" s="60"/>
      <c r="F286" s="230" t="str">
        <f t="shared" si="13"/>
        <v/>
      </c>
      <c r="G286" s="180" t="str">
        <f t="shared" si="12"/>
        <v xml:space="preserve"> </v>
      </c>
      <c r="H286" s="59" t="str">
        <f t="shared" si="14"/>
        <v xml:space="preserve"> </v>
      </c>
    </row>
    <row r="287" spans="2:8">
      <c r="B287" s="81"/>
      <c r="C287" s="143"/>
      <c r="D287" s="60"/>
      <c r="E287" s="60"/>
      <c r="F287" s="230" t="str">
        <f t="shared" si="13"/>
        <v/>
      </c>
      <c r="G287" s="180" t="str">
        <f t="shared" si="12"/>
        <v xml:space="preserve"> </v>
      </c>
      <c r="H287" s="59" t="str">
        <f t="shared" si="14"/>
        <v xml:space="preserve"> </v>
      </c>
    </row>
    <row r="288" spans="2:8">
      <c r="B288" s="81"/>
      <c r="C288" s="143"/>
      <c r="D288" s="60"/>
      <c r="E288" s="60"/>
      <c r="F288" s="230" t="str">
        <f t="shared" si="13"/>
        <v/>
      </c>
      <c r="G288" s="180" t="str">
        <f t="shared" si="12"/>
        <v xml:space="preserve"> </v>
      </c>
      <c r="H288" s="59" t="str">
        <f t="shared" si="14"/>
        <v xml:space="preserve"> </v>
      </c>
    </row>
    <row r="289" spans="2:8">
      <c r="B289" s="81"/>
      <c r="C289" s="143"/>
      <c r="D289" s="60"/>
      <c r="E289" s="60"/>
      <c r="F289" s="230" t="str">
        <f t="shared" si="13"/>
        <v/>
      </c>
      <c r="G289" s="180" t="str">
        <f t="shared" si="12"/>
        <v xml:space="preserve"> </v>
      </c>
      <c r="H289" s="59" t="str">
        <f t="shared" si="14"/>
        <v xml:space="preserve"> </v>
      </c>
    </row>
    <row r="290" spans="2:8">
      <c r="B290" s="81"/>
      <c r="C290" s="143"/>
      <c r="D290" s="60"/>
      <c r="E290" s="60"/>
      <c r="F290" s="230" t="str">
        <f t="shared" si="13"/>
        <v/>
      </c>
      <c r="G290" s="180" t="str">
        <f t="shared" si="12"/>
        <v xml:space="preserve"> </v>
      </c>
      <c r="H290" s="59" t="str">
        <f t="shared" si="14"/>
        <v xml:space="preserve"> </v>
      </c>
    </row>
    <row r="291" spans="2:8">
      <c r="B291" s="81"/>
      <c r="C291" s="143"/>
      <c r="D291" s="60"/>
      <c r="E291" s="60"/>
      <c r="F291" s="230" t="str">
        <f t="shared" si="13"/>
        <v/>
      </c>
      <c r="G291" s="180" t="str">
        <f t="shared" si="12"/>
        <v xml:space="preserve"> </v>
      </c>
      <c r="H291" s="59" t="str">
        <f t="shared" si="14"/>
        <v xml:space="preserve"> </v>
      </c>
    </row>
    <row r="292" spans="2:8">
      <c r="B292" s="81"/>
      <c r="C292" s="143"/>
      <c r="D292" s="60"/>
      <c r="E292" s="60"/>
      <c r="F292" s="230" t="str">
        <f t="shared" si="13"/>
        <v/>
      </c>
      <c r="G292" s="180" t="str">
        <f t="shared" si="12"/>
        <v xml:space="preserve"> </v>
      </c>
      <c r="H292" s="59" t="str">
        <f t="shared" si="14"/>
        <v xml:space="preserve"> </v>
      </c>
    </row>
    <row r="293" spans="2:8">
      <c r="B293" s="81"/>
      <c r="C293" s="143"/>
      <c r="D293" s="60"/>
      <c r="E293" s="60"/>
      <c r="F293" s="230" t="str">
        <f t="shared" si="13"/>
        <v/>
      </c>
      <c r="G293" s="180" t="str">
        <f t="shared" si="12"/>
        <v xml:space="preserve"> </v>
      </c>
      <c r="H293" s="59" t="str">
        <f t="shared" si="14"/>
        <v xml:space="preserve"> </v>
      </c>
    </row>
    <row r="294" spans="2:8">
      <c r="B294" s="81"/>
      <c r="C294" s="143"/>
      <c r="D294" s="60"/>
      <c r="E294" s="60"/>
      <c r="F294" s="230" t="str">
        <f t="shared" si="13"/>
        <v/>
      </c>
      <c r="G294" s="180" t="str">
        <f t="shared" si="12"/>
        <v xml:space="preserve"> </v>
      </c>
      <c r="H294" s="59" t="str">
        <f t="shared" si="14"/>
        <v xml:space="preserve"> </v>
      </c>
    </row>
    <row r="295" spans="2:8">
      <c r="B295" s="81"/>
      <c r="C295" s="143"/>
      <c r="D295" s="60"/>
      <c r="E295" s="60"/>
      <c r="F295" s="230" t="str">
        <f t="shared" si="13"/>
        <v/>
      </c>
      <c r="G295" s="180" t="str">
        <f t="shared" si="12"/>
        <v xml:space="preserve"> </v>
      </c>
      <c r="H295" s="59" t="str">
        <f t="shared" si="14"/>
        <v xml:space="preserve"> </v>
      </c>
    </row>
    <row r="296" spans="2:8">
      <c r="B296" s="81"/>
      <c r="C296" s="143"/>
      <c r="D296" s="60"/>
      <c r="E296" s="60"/>
      <c r="F296" s="230" t="str">
        <f t="shared" si="13"/>
        <v/>
      </c>
      <c r="G296" s="180" t="str">
        <f t="shared" si="12"/>
        <v xml:space="preserve"> </v>
      </c>
      <c r="H296" s="59" t="str">
        <f t="shared" si="14"/>
        <v xml:space="preserve"> </v>
      </c>
    </row>
    <row r="297" spans="2:8">
      <c r="B297" s="81"/>
      <c r="C297" s="143"/>
      <c r="D297" s="60"/>
      <c r="E297" s="60"/>
      <c r="F297" s="230" t="str">
        <f t="shared" si="13"/>
        <v/>
      </c>
      <c r="G297" s="180" t="str">
        <f t="shared" si="12"/>
        <v xml:space="preserve"> </v>
      </c>
      <c r="H297" s="59" t="str">
        <f t="shared" si="14"/>
        <v xml:space="preserve"> </v>
      </c>
    </row>
    <row r="298" spans="2:8">
      <c r="B298" s="81"/>
      <c r="C298" s="143"/>
      <c r="D298" s="60"/>
      <c r="E298" s="60"/>
      <c r="F298" s="230" t="str">
        <f t="shared" si="13"/>
        <v/>
      </c>
      <c r="G298" s="180" t="str">
        <f t="shared" si="12"/>
        <v xml:space="preserve"> </v>
      </c>
      <c r="H298" s="59" t="str">
        <f t="shared" si="14"/>
        <v xml:space="preserve"> </v>
      </c>
    </row>
    <row r="299" spans="2:8">
      <c r="B299" s="81"/>
      <c r="C299" s="143"/>
      <c r="D299" s="60"/>
      <c r="E299" s="60"/>
      <c r="F299" s="230" t="str">
        <f t="shared" si="13"/>
        <v/>
      </c>
      <c r="G299" s="180" t="str">
        <f t="shared" si="12"/>
        <v xml:space="preserve"> </v>
      </c>
      <c r="H299" s="59" t="str">
        <f t="shared" si="14"/>
        <v xml:space="preserve"> </v>
      </c>
    </row>
    <row r="300" spans="2:8">
      <c r="B300" s="81"/>
      <c r="C300" s="143"/>
      <c r="D300" s="60"/>
      <c r="E300" s="60"/>
      <c r="F300" s="230" t="str">
        <f t="shared" si="13"/>
        <v/>
      </c>
      <c r="G300" s="180" t="str">
        <f t="shared" si="12"/>
        <v xml:space="preserve"> </v>
      </c>
      <c r="H300" s="59" t="str">
        <f t="shared" si="14"/>
        <v xml:space="preserve"> </v>
      </c>
    </row>
    <row r="301" spans="2:8">
      <c r="B301" s="81"/>
      <c r="C301" s="143"/>
      <c r="D301" s="60"/>
      <c r="E301" s="60"/>
      <c r="F301" s="230" t="str">
        <f t="shared" si="13"/>
        <v/>
      </c>
      <c r="G301" s="180" t="str">
        <f t="shared" si="12"/>
        <v xml:space="preserve"> </v>
      </c>
      <c r="H301" s="59" t="str">
        <f t="shared" si="14"/>
        <v xml:space="preserve"> </v>
      </c>
    </row>
    <row r="302" spans="2:8">
      <c r="B302" s="81"/>
      <c r="C302" s="143"/>
      <c r="D302" s="60"/>
      <c r="E302" s="60"/>
      <c r="F302" s="230" t="str">
        <f t="shared" si="13"/>
        <v/>
      </c>
      <c r="G302" s="180" t="str">
        <f t="shared" si="12"/>
        <v xml:space="preserve"> </v>
      </c>
      <c r="H302" s="59" t="str">
        <f t="shared" si="14"/>
        <v xml:space="preserve"> </v>
      </c>
    </row>
    <row r="303" spans="2:8">
      <c r="B303" s="81"/>
      <c r="C303" s="143"/>
      <c r="D303" s="60"/>
      <c r="E303" s="60"/>
      <c r="F303" s="230" t="str">
        <f t="shared" si="13"/>
        <v/>
      </c>
      <c r="G303" s="180" t="str">
        <f t="shared" si="12"/>
        <v xml:space="preserve"> </v>
      </c>
      <c r="H303" s="59" t="str">
        <f t="shared" si="14"/>
        <v xml:space="preserve"> </v>
      </c>
    </row>
    <row r="304" spans="2:8">
      <c r="B304" s="81"/>
      <c r="C304" s="143"/>
      <c r="D304" s="60"/>
      <c r="E304" s="60"/>
      <c r="F304" s="230" t="str">
        <f t="shared" si="13"/>
        <v/>
      </c>
      <c r="G304" s="180" t="str">
        <f t="shared" si="12"/>
        <v xml:space="preserve"> </v>
      </c>
      <c r="H304" s="59" t="str">
        <f t="shared" si="14"/>
        <v xml:space="preserve"> </v>
      </c>
    </row>
    <row r="305" spans="2:8">
      <c r="B305" s="81"/>
      <c r="C305" s="143"/>
      <c r="D305" s="60"/>
      <c r="E305" s="60"/>
      <c r="F305" s="230" t="str">
        <f t="shared" si="13"/>
        <v/>
      </c>
      <c r="G305" s="180" t="str">
        <f t="shared" si="12"/>
        <v xml:space="preserve"> </v>
      </c>
      <c r="H305" s="59" t="str">
        <f t="shared" si="14"/>
        <v xml:space="preserve"> </v>
      </c>
    </row>
    <row r="306" spans="2:8">
      <c r="B306" s="81"/>
      <c r="C306" s="143"/>
      <c r="D306" s="60"/>
      <c r="E306" s="60"/>
      <c r="F306" s="230" t="str">
        <f t="shared" si="13"/>
        <v/>
      </c>
      <c r="G306" s="180" t="str">
        <f t="shared" si="12"/>
        <v xml:space="preserve"> </v>
      </c>
      <c r="H306" s="59" t="str">
        <f t="shared" si="14"/>
        <v xml:space="preserve"> </v>
      </c>
    </row>
    <row r="307" spans="2:8">
      <c r="B307" s="81"/>
      <c r="C307" s="143"/>
      <c r="D307" s="60"/>
      <c r="E307" s="60"/>
      <c r="F307" s="230" t="str">
        <f t="shared" si="13"/>
        <v/>
      </c>
      <c r="G307" s="180" t="str">
        <f t="shared" si="12"/>
        <v xml:space="preserve"> </v>
      </c>
      <c r="H307" s="59" t="str">
        <f t="shared" si="14"/>
        <v xml:space="preserve"> </v>
      </c>
    </row>
    <row r="308" spans="2:8">
      <c r="B308" s="81"/>
      <c r="C308" s="143"/>
      <c r="D308" s="60"/>
      <c r="E308" s="60"/>
      <c r="F308" s="230" t="str">
        <f t="shared" si="13"/>
        <v/>
      </c>
      <c r="G308" s="180" t="str">
        <f t="shared" si="12"/>
        <v xml:space="preserve"> </v>
      </c>
      <c r="H308" s="59" t="str">
        <f t="shared" si="14"/>
        <v xml:space="preserve"> </v>
      </c>
    </row>
    <row r="309" spans="2:8">
      <c r="B309" s="81"/>
      <c r="C309" s="143"/>
      <c r="D309" s="60"/>
      <c r="E309" s="60"/>
      <c r="F309" s="230" t="str">
        <f t="shared" si="13"/>
        <v/>
      </c>
      <c r="G309" s="180" t="str">
        <f t="shared" si="12"/>
        <v xml:space="preserve"> </v>
      </c>
      <c r="H309" s="59" t="str">
        <f t="shared" si="14"/>
        <v xml:space="preserve"> </v>
      </c>
    </row>
    <row r="310" spans="2:8">
      <c r="B310" s="81"/>
      <c r="C310" s="143"/>
      <c r="D310" s="60"/>
      <c r="E310" s="60"/>
      <c r="F310" s="230" t="str">
        <f t="shared" si="13"/>
        <v/>
      </c>
      <c r="G310" s="180" t="str">
        <f t="shared" si="12"/>
        <v xml:space="preserve"> </v>
      </c>
      <c r="H310" s="59" t="str">
        <f t="shared" si="14"/>
        <v xml:space="preserve"> </v>
      </c>
    </row>
    <row r="311" spans="2:8">
      <c r="B311" s="81"/>
      <c r="C311" s="143"/>
      <c r="D311" s="60"/>
      <c r="E311" s="60"/>
      <c r="F311" s="230" t="str">
        <f t="shared" si="13"/>
        <v/>
      </c>
      <c r="G311" s="180" t="str">
        <f t="shared" si="12"/>
        <v xml:space="preserve"> </v>
      </c>
      <c r="H311" s="59" t="str">
        <f t="shared" si="14"/>
        <v xml:space="preserve"> </v>
      </c>
    </row>
    <row r="312" spans="2:8">
      <c r="B312" s="81"/>
      <c r="C312" s="143"/>
      <c r="D312" s="60"/>
      <c r="E312" s="60"/>
      <c r="F312" s="230" t="str">
        <f t="shared" si="13"/>
        <v/>
      </c>
      <c r="G312" s="180" t="str">
        <f t="shared" si="12"/>
        <v xml:space="preserve"> </v>
      </c>
      <c r="H312" s="59" t="str">
        <f t="shared" si="14"/>
        <v xml:space="preserve"> </v>
      </c>
    </row>
    <row r="313" spans="2:8">
      <c r="B313" s="81"/>
      <c r="C313" s="143"/>
      <c r="D313" s="60"/>
      <c r="E313" s="60"/>
      <c r="F313" s="230" t="str">
        <f t="shared" si="13"/>
        <v/>
      </c>
      <c r="G313" s="180" t="str">
        <f t="shared" si="12"/>
        <v xml:space="preserve"> </v>
      </c>
      <c r="H313" s="59" t="str">
        <f t="shared" si="14"/>
        <v xml:space="preserve"> </v>
      </c>
    </row>
    <row r="314" spans="2:8">
      <c r="B314" s="81"/>
      <c r="C314" s="143"/>
      <c r="D314" s="60"/>
      <c r="E314" s="60"/>
      <c r="F314" s="230" t="str">
        <f t="shared" si="13"/>
        <v/>
      </c>
      <c r="G314" s="180" t="str">
        <f t="shared" si="12"/>
        <v xml:space="preserve"> </v>
      </c>
      <c r="H314" s="59" t="str">
        <f t="shared" si="14"/>
        <v xml:space="preserve"> </v>
      </c>
    </row>
    <row r="315" spans="2:8">
      <c r="B315" s="81"/>
      <c r="C315" s="143"/>
      <c r="D315" s="60"/>
      <c r="E315" s="60"/>
      <c r="F315" s="230" t="str">
        <f t="shared" si="13"/>
        <v/>
      </c>
      <c r="G315" s="180" t="str">
        <f t="shared" si="12"/>
        <v xml:space="preserve"> </v>
      </c>
      <c r="H315" s="59" t="str">
        <f t="shared" si="14"/>
        <v xml:space="preserve"> </v>
      </c>
    </row>
    <row r="316" spans="2:8">
      <c r="B316" s="81"/>
      <c r="C316" s="143"/>
      <c r="D316" s="60"/>
      <c r="E316" s="60"/>
      <c r="F316" s="230" t="str">
        <f t="shared" si="13"/>
        <v/>
      </c>
      <c r="G316" s="180" t="str">
        <f t="shared" si="12"/>
        <v xml:space="preserve"> </v>
      </c>
      <c r="H316" s="59" t="str">
        <f t="shared" si="14"/>
        <v xml:space="preserve"> </v>
      </c>
    </row>
    <row r="317" spans="2:8">
      <c r="B317" s="81"/>
      <c r="C317" s="143"/>
      <c r="D317" s="60"/>
      <c r="E317" s="60"/>
      <c r="F317" s="230" t="str">
        <f t="shared" si="13"/>
        <v/>
      </c>
      <c r="G317" s="180" t="str">
        <f t="shared" si="12"/>
        <v xml:space="preserve"> </v>
      </c>
      <c r="H317" s="59" t="str">
        <f t="shared" si="14"/>
        <v xml:space="preserve"> </v>
      </c>
    </row>
    <row r="318" spans="2:8">
      <c r="B318" s="81"/>
      <c r="C318" s="143"/>
      <c r="D318" s="60"/>
      <c r="E318" s="60"/>
      <c r="F318" s="230" t="str">
        <f t="shared" si="13"/>
        <v/>
      </c>
      <c r="G318" s="180" t="str">
        <f t="shared" si="12"/>
        <v xml:space="preserve"> </v>
      </c>
      <c r="H318" s="59" t="str">
        <f t="shared" si="14"/>
        <v xml:space="preserve"> </v>
      </c>
    </row>
    <row r="319" spans="2:8">
      <c r="B319" s="81"/>
      <c r="C319" s="143"/>
      <c r="D319" s="60"/>
      <c r="E319" s="60"/>
      <c r="F319" s="230" t="str">
        <f t="shared" si="13"/>
        <v/>
      </c>
      <c r="G319" s="180" t="str">
        <f t="shared" si="12"/>
        <v xml:space="preserve"> </v>
      </c>
      <c r="H319" s="59" t="str">
        <f t="shared" si="14"/>
        <v xml:space="preserve"> </v>
      </c>
    </row>
    <row r="320" spans="2:8">
      <c r="B320" s="81"/>
      <c r="C320" s="143"/>
      <c r="D320" s="60"/>
      <c r="E320" s="60"/>
      <c r="F320" s="230" t="str">
        <f t="shared" si="13"/>
        <v/>
      </c>
      <c r="G320" s="180" t="str">
        <f t="shared" si="12"/>
        <v xml:space="preserve"> </v>
      </c>
      <c r="H320" s="59" t="str">
        <f t="shared" si="14"/>
        <v xml:space="preserve"> </v>
      </c>
    </row>
    <row r="321" spans="2:8" ht="16.5" thickBot="1">
      <c r="B321" s="82"/>
      <c r="C321" s="103"/>
      <c r="D321" s="61"/>
      <c r="E321" s="61"/>
      <c r="F321" s="82" t="str">
        <f t="shared" si="13"/>
        <v/>
      </c>
      <c r="G321" s="172" t="str">
        <f t="shared" si="12"/>
        <v xml:space="preserve"> </v>
      </c>
      <c r="H321" s="59" t="str">
        <f t="shared" si="14"/>
        <v xml:space="preserve"> </v>
      </c>
    </row>
  </sheetData>
  <mergeCells count="19">
    <mergeCell ref="B1:C1"/>
    <mergeCell ref="F25:F26"/>
    <mergeCell ref="G25:H25"/>
    <mergeCell ref="B25:B26"/>
    <mergeCell ref="E25:E26"/>
    <mergeCell ref="D25:D26"/>
    <mergeCell ref="C25:C26"/>
    <mergeCell ref="C24:H24"/>
    <mergeCell ref="S3:V3"/>
    <mergeCell ref="S24:V24"/>
    <mergeCell ref="D4:H4"/>
    <mergeCell ref="B4:B5"/>
    <mergeCell ref="I4:J4"/>
    <mergeCell ref="K4:L4"/>
    <mergeCell ref="C3:L3"/>
    <mergeCell ref="I5:J5"/>
    <mergeCell ref="I9:J9"/>
    <mergeCell ref="K5:L5"/>
    <mergeCell ref="K9:L9"/>
  </mergeCells>
  <conditionalFormatting sqref="G27:H321 K322:L324">
    <cfRule type="containsText" dxfId="5" priority="1" operator="containsText" text="Nej">
      <formula>NOT(ISERROR(SEARCH("Nej",G27)))</formula>
    </cfRule>
    <cfRule type="containsText" dxfId="4" priority="2" operator="containsText" text="Ja">
      <formula>NOT(ISERROR(SEARCH("Ja",G27)))</formula>
    </cfRule>
  </conditionalFormatting>
  <dataValidations count="3">
    <dataValidation type="list" allowBlank="1" showInputMessage="1" showErrorMessage="1" sqref="C27:C321" xr:uid="{7FFBE8D3-F631-984B-8C80-039C711D3982}">
      <formula1>Fordonstyper_uppfoljning</formula1>
    </dataValidation>
    <dataValidation type="list" allowBlank="1" showInputMessage="1" showErrorMessage="1" sqref="D27:D321" xr:uid="{6A950154-1A4A-DE40-81D4-B214E43EBF71}">
      <formula1>Drivlina</formula1>
    </dataValidation>
    <dataValidation type="list" allowBlank="1" showInputMessage="1" showErrorMessage="1" sqref="E27:E321" xr:uid="{E92D1243-08F3-4676-B902-B63DAEAE0996}">
      <formula1>IF(OR($C27=$S$41,$C27=$S$42),Euro_tung_uppfoljning,Euro_latt_uppfoljning)</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7A9D3-36B5-E841-95DE-EF7A7EFAD050}">
  <sheetPr codeName="Blad1">
    <tabColor rgb="FFFFFF00"/>
  </sheetPr>
  <dimension ref="B1:Z306"/>
  <sheetViews>
    <sheetView zoomScaleNormal="100" workbookViewId="0">
      <selection activeCell="B12" sqref="B12"/>
    </sheetView>
  </sheetViews>
  <sheetFormatPr defaultColWidth="11" defaultRowHeight="15.75"/>
  <cols>
    <col min="1" max="1" width="1.875" style="104" customWidth="1"/>
    <col min="2" max="2" width="42.375" style="104" customWidth="1"/>
    <col min="3" max="3" width="16.5" style="104" customWidth="1"/>
    <col min="4" max="4" width="20.125" style="104" customWidth="1"/>
    <col min="5" max="5" width="10.5" style="104" customWidth="1"/>
    <col min="6" max="6" width="13" style="104" customWidth="1"/>
    <col min="7" max="7" width="14.125" style="104" customWidth="1"/>
    <col min="8" max="8" width="13" style="104" customWidth="1"/>
    <col min="9" max="9" width="15.125" style="104" customWidth="1"/>
    <col min="10" max="11" width="16" style="104" customWidth="1"/>
    <col min="12" max="12" width="30.875" style="104" customWidth="1"/>
    <col min="13" max="13" width="2.25" style="104" customWidth="1"/>
    <col min="14" max="14" width="10.125" style="104" customWidth="1"/>
    <col min="15" max="15" width="38" style="104" customWidth="1"/>
    <col min="16" max="16" width="22.5" style="104" customWidth="1"/>
    <col min="17" max="18" width="12.125" style="104" bestFit="1" customWidth="1"/>
    <col min="19" max="20" width="11" style="104"/>
    <col min="21" max="22" width="10.875" style="104" hidden="1" customWidth="1"/>
    <col min="23" max="23" width="16.375" style="104" customWidth="1"/>
    <col min="24" max="24" width="17" style="104" customWidth="1"/>
    <col min="25" max="16384" width="11" style="104"/>
  </cols>
  <sheetData>
    <row r="1" spans="2:26" ht="31.5">
      <c r="B1" s="287" t="s">
        <v>74</v>
      </c>
      <c r="C1" s="287"/>
    </row>
    <row r="2" spans="2:26" ht="16.5" customHeight="1">
      <c r="U2" s="312" t="s">
        <v>45</v>
      </c>
      <c r="V2" s="312"/>
    </row>
    <row r="3" spans="2:26" ht="50.25" customHeight="1" thickBot="1">
      <c r="B3" s="316" t="s">
        <v>75</v>
      </c>
      <c r="C3" s="274"/>
      <c r="D3" s="274"/>
      <c r="E3" s="274"/>
      <c r="F3" s="274"/>
      <c r="G3" s="274"/>
      <c r="H3"/>
      <c r="N3" s="106"/>
      <c r="O3" s="106"/>
      <c r="P3" s="106"/>
      <c r="Q3" s="106"/>
      <c r="R3" s="106"/>
    </row>
    <row r="4" spans="2:26" ht="49.5" customHeight="1">
      <c r="B4" s="116" t="s">
        <v>76</v>
      </c>
      <c r="C4" s="75" t="str">
        <f>IF('Kravställning (beställare)'!$C23="","",'Kravställning (beställare)'!$C23)</f>
        <v/>
      </c>
      <c r="D4" s="75"/>
      <c r="E4" s="76"/>
      <c r="F4" s="271" t="s">
        <v>77</v>
      </c>
      <c r="G4" s="272"/>
      <c r="H4"/>
      <c r="N4" s="106"/>
      <c r="O4" s="106"/>
      <c r="P4" s="106"/>
      <c r="Q4" s="106"/>
      <c r="R4" s="106"/>
    </row>
    <row r="5" spans="2:26" ht="42" customHeight="1">
      <c r="B5" s="117" t="s">
        <v>78</v>
      </c>
      <c r="C5" s="76" t="str">
        <f>IF('Kravställning (beställare)'!$C24="","",'Kravställning (beställare)'!$C24)</f>
        <v/>
      </c>
      <c r="D5" s="76" t="s">
        <v>79</v>
      </c>
      <c r="F5" s="263" t="str">
        <f>'Kravställning (beställare)'!S12</f>
        <v>Andel (2022) [%]</v>
      </c>
      <c r="G5" s="178" t="str">
        <f>IF('Kravställning (beställare)'!$G24="","",'Kravställning (beställare)'!$G24)</f>
        <v/>
      </c>
      <c r="H5"/>
      <c r="N5" s="106"/>
      <c r="O5" s="207"/>
      <c r="P5" s="106"/>
      <c r="Q5" s="106"/>
      <c r="R5" s="106"/>
    </row>
    <row r="6" spans="2:26" ht="30" customHeight="1" thickBot="1">
      <c r="B6" s="111" t="s">
        <v>80</v>
      </c>
      <c r="C6" s="77" t="str">
        <f>IF('Kravställning (beställare)'!$C25="","",'Kravställning (beställare)'!$C25)</f>
        <v/>
      </c>
      <c r="D6" s="66"/>
      <c r="E6" s="66"/>
      <c r="F6" s="264" t="str">
        <f>'Kravställning (beställare)'!S13</f>
        <v>Antal (2022) [st]</v>
      </c>
      <c r="G6" s="224" t="str">
        <f>IF('Kravställning (beställare)'!$G25="","",'Kravställning (beställare)'!$G25)</f>
        <v/>
      </c>
      <c r="H6"/>
      <c r="N6" s="106"/>
      <c r="O6" s="106"/>
      <c r="P6" s="106"/>
      <c r="Q6" s="106"/>
      <c r="R6" s="106"/>
    </row>
    <row r="7" spans="2:26" ht="16.5" hidden="1" customHeight="1">
      <c r="F7"/>
      <c r="G7"/>
      <c r="H7"/>
      <c r="L7" s="105"/>
      <c r="M7" s="105"/>
    </row>
    <row r="8" spans="2:26" ht="12.75" customHeight="1">
      <c r="F8"/>
      <c r="G8"/>
      <c r="H8"/>
      <c r="L8" s="105"/>
      <c r="M8" s="105"/>
    </row>
    <row r="9" spans="2:26" ht="64.5" customHeight="1" thickBot="1">
      <c r="B9" s="118" t="s">
        <v>81</v>
      </c>
      <c r="C9" s="315" t="s">
        <v>82</v>
      </c>
      <c r="D9" s="315"/>
      <c r="E9" s="315"/>
      <c r="F9" s="315"/>
      <c r="G9" s="315"/>
      <c r="H9" s="315"/>
      <c r="I9" s="315"/>
      <c r="J9" s="315"/>
      <c r="K9" s="315"/>
      <c r="L9" s="65"/>
    </row>
    <row r="10" spans="2:26" ht="66" customHeight="1" thickBot="1">
      <c r="B10" s="145" t="s">
        <v>83</v>
      </c>
      <c r="C10" s="262" t="s">
        <v>84</v>
      </c>
      <c r="D10" s="55" t="s">
        <v>85</v>
      </c>
      <c r="E10" s="57" t="s">
        <v>86</v>
      </c>
      <c r="F10" s="255" t="s">
        <v>55</v>
      </c>
      <c r="G10" s="145" t="s">
        <v>87</v>
      </c>
      <c r="H10" s="144" t="s">
        <v>88</v>
      </c>
      <c r="I10" s="206" t="s">
        <v>89</v>
      </c>
      <c r="J10" s="317" t="s">
        <v>90</v>
      </c>
      <c r="K10" s="318"/>
      <c r="L10" s="70" t="s">
        <v>91</v>
      </c>
      <c r="N10" s="121"/>
      <c r="O10" s="121"/>
      <c r="P10" s="121"/>
      <c r="Q10" s="121"/>
    </row>
    <row r="11" spans="2:26" ht="16.5" thickBot="1">
      <c r="B11" s="63"/>
      <c r="C11" s="126"/>
      <c r="D11" s="63"/>
      <c r="E11" s="64"/>
      <c r="F11" s="63"/>
      <c r="G11" s="64"/>
      <c r="H11" s="64"/>
      <c r="I11" s="126"/>
      <c r="J11" s="260" t="s">
        <v>87</v>
      </c>
      <c r="K11" s="261" t="s">
        <v>92</v>
      </c>
      <c r="L11" s="259"/>
      <c r="Q11" s="79"/>
      <c r="U11" s="312" t="s">
        <v>45</v>
      </c>
      <c r="V11" s="312"/>
      <c r="W11" s="122"/>
      <c r="X11" s="122"/>
      <c r="Y11" s="122"/>
      <c r="Z11" s="122"/>
    </row>
    <row r="12" spans="2:26" ht="15.75" customHeight="1">
      <c r="B12" s="142" t="s">
        <v>93</v>
      </c>
      <c r="C12" s="139"/>
      <c r="D12" s="80" t="s">
        <v>94</v>
      </c>
      <c r="E12" s="80">
        <v>2019</v>
      </c>
      <c r="F12" s="58" t="s">
        <v>60</v>
      </c>
      <c r="G12" s="58" t="s">
        <v>71</v>
      </c>
      <c r="H12" s="58" t="s">
        <v>34</v>
      </c>
      <c r="I12" s="140" t="str">
        <f t="shared" ref="I12:I75" si="0">IF(OR($H12="Nej",$C$6="",$C$6="Nej"),IF(AND($B12="",$H12=""),"","Ej aktuellt"),"")</f>
        <v>Ej aktuellt</v>
      </c>
      <c r="J12" s="72" t="str">
        <f t="shared" ref="J12:J75" si="1">IFERROR(IF(AND($C$4&lt;=G12,$C$4&lt;&gt;""),"Ja",IF(AND($G12="",$C$4&lt;&gt;""),IF($B12=""," ","Stegklass saknas"),IF(AND($C$4="",$G12&lt;&gt;""),"N/A",IF(AND($C$4="",$G12="")," ","Nej")))),"1/0")</f>
        <v>N/A</v>
      </c>
      <c r="K12" s="149" t="str">
        <f t="shared" ref="K12:K13" si="2">IFERROR(IF(AND($C$5="",$B12&lt;&gt;""),"N/A",IF($U$13-$C$5&lt;=$E12+1,"Ja",IF(AND($C$5&lt;&gt;"",$E12="",$B12&lt;&gt;""),"Årsmodell saknas",IF(AND($B12="",$E12=""),"","Nej")))),"")</f>
        <v>N/A</v>
      </c>
      <c r="L12" s="146"/>
      <c r="Q12" s="121"/>
    </row>
    <row r="13" spans="2:26">
      <c r="B13" s="81" t="s">
        <v>95</v>
      </c>
      <c r="C13" s="140"/>
      <c r="D13" s="81" t="s">
        <v>96</v>
      </c>
      <c r="E13" s="81">
        <v>2018</v>
      </c>
      <c r="F13" s="58" t="s">
        <v>59</v>
      </c>
      <c r="G13" s="58" t="s">
        <v>70</v>
      </c>
      <c r="H13" s="60" t="s">
        <v>33</v>
      </c>
      <c r="I13" s="140" t="str">
        <f t="shared" si="0"/>
        <v>Ej aktuellt</v>
      </c>
      <c r="J13" s="73" t="str">
        <f t="shared" si="1"/>
        <v>N/A</v>
      </c>
      <c r="K13" s="149" t="str">
        <f t="shared" si="2"/>
        <v>N/A</v>
      </c>
      <c r="L13" s="147"/>
      <c r="Q13" s="79"/>
      <c r="U13" s="104">
        <f ca="1">YEAR(TODAY())</f>
        <v>2025</v>
      </c>
    </row>
    <row r="14" spans="2:26">
      <c r="B14" s="81"/>
      <c r="C14" s="140"/>
      <c r="D14" s="81"/>
      <c r="E14" s="81"/>
      <c r="F14" s="58"/>
      <c r="G14" s="58"/>
      <c r="H14" s="60"/>
      <c r="I14" s="140" t="str">
        <f t="shared" si="0"/>
        <v/>
      </c>
      <c r="J14" s="73" t="str">
        <f t="shared" si="1"/>
        <v xml:space="preserve"> </v>
      </c>
      <c r="K14" s="149" t="str">
        <f t="shared" ref="K14:K77" ca="1" si="3">IFERROR(IF(AND($C$5="",$B14&lt;&gt;""),"N/A",IF($U$13-$C$5&lt;=$E14+1,"Ja",IF(AND($C$5&lt;&gt;"",$E14="",$B14&lt;&gt;""),"Årsmodell saknas",IF(AND($B14="",$E14=""),"","Nej")))),"")</f>
        <v/>
      </c>
      <c r="L14" s="147"/>
      <c r="Q14" s="79"/>
    </row>
    <row r="15" spans="2:26">
      <c r="B15" s="81"/>
      <c r="C15" s="140"/>
      <c r="D15" s="81"/>
      <c r="E15" s="81"/>
      <c r="F15" s="58"/>
      <c r="G15" s="58"/>
      <c r="H15" s="60"/>
      <c r="I15" s="140" t="str">
        <f t="shared" si="0"/>
        <v/>
      </c>
      <c r="J15" s="73" t="str">
        <f t="shared" si="1"/>
        <v xml:space="preserve"> </v>
      </c>
      <c r="K15" s="149" t="str">
        <f t="shared" ca="1" si="3"/>
        <v/>
      </c>
      <c r="L15" s="147"/>
      <c r="Q15" s="79"/>
    </row>
    <row r="16" spans="2:26">
      <c r="B16" s="81"/>
      <c r="C16" s="140"/>
      <c r="D16" s="81"/>
      <c r="E16" s="81"/>
      <c r="F16" s="58"/>
      <c r="G16" s="58"/>
      <c r="H16" s="60"/>
      <c r="I16" s="140" t="str">
        <f t="shared" si="0"/>
        <v/>
      </c>
      <c r="J16" s="73" t="str">
        <f t="shared" si="1"/>
        <v xml:space="preserve"> </v>
      </c>
      <c r="K16" s="149" t="str">
        <f t="shared" ca="1" si="3"/>
        <v/>
      </c>
      <c r="L16" s="147"/>
      <c r="Q16" s="79"/>
      <c r="U16" s="104" t="s">
        <v>33</v>
      </c>
      <c r="V16" s="104" t="s">
        <v>97</v>
      </c>
    </row>
    <row r="17" spans="2:22">
      <c r="B17" s="81"/>
      <c r="C17" s="140"/>
      <c r="D17" s="81"/>
      <c r="E17" s="81"/>
      <c r="F17" s="58"/>
      <c r="G17" s="58"/>
      <c r="H17" s="60"/>
      <c r="I17" s="140" t="str">
        <f t="shared" si="0"/>
        <v/>
      </c>
      <c r="J17" s="73" t="str">
        <f>IFERROR(IF(AND($C$4&lt;=G17,$C$4&lt;&gt;""),"Ja",IF(AND($G17="",$C$4&lt;&gt;""),IF($B17=""," ","Stegklass saknas"),IF(AND($C$4="",$G17&lt;&gt;""),"N/A",IF(AND($C$4="",$G17="")," ","Nej")))),"1/0")</f>
        <v xml:space="preserve"> </v>
      </c>
      <c r="K17" s="149" t="str">
        <f t="shared" ca="1" si="3"/>
        <v/>
      </c>
      <c r="L17" s="147"/>
      <c r="Q17" s="79"/>
      <c r="U17" s="104" t="s">
        <v>34</v>
      </c>
      <c r="V17" s="104" t="s">
        <v>98</v>
      </c>
    </row>
    <row r="18" spans="2:22">
      <c r="B18" s="81"/>
      <c r="C18" s="140"/>
      <c r="D18" s="81"/>
      <c r="E18" s="81"/>
      <c r="F18" s="58"/>
      <c r="G18" s="58"/>
      <c r="H18" s="60"/>
      <c r="I18" s="140" t="str">
        <f t="shared" si="0"/>
        <v/>
      </c>
      <c r="J18" s="73" t="str">
        <f t="shared" si="1"/>
        <v xml:space="preserve"> </v>
      </c>
      <c r="K18" s="149" t="str">
        <f t="shared" ca="1" si="3"/>
        <v/>
      </c>
      <c r="L18" s="147"/>
      <c r="Q18" s="79"/>
      <c r="U18" s="104" t="s">
        <v>99</v>
      </c>
      <c r="V18" s="104" t="s">
        <v>100</v>
      </c>
    </row>
    <row r="19" spans="2:22">
      <c r="B19" s="81"/>
      <c r="C19" s="140"/>
      <c r="D19" s="81"/>
      <c r="E19" s="81"/>
      <c r="F19" s="58"/>
      <c r="G19" s="58"/>
      <c r="H19" s="60"/>
      <c r="I19" s="140" t="str">
        <f t="shared" si="0"/>
        <v/>
      </c>
      <c r="J19" s="73" t="str">
        <f t="shared" si="1"/>
        <v xml:space="preserve"> </v>
      </c>
      <c r="K19" s="149" t="str">
        <f t="shared" ca="1" si="3"/>
        <v/>
      </c>
      <c r="L19" s="147"/>
      <c r="Q19" s="79"/>
      <c r="V19" s="104" t="s">
        <v>70</v>
      </c>
    </row>
    <row r="20" spans="2:22">
      <c r="B20" s="81"/>
      <c r="C20" s="140"/>
      <c r="D20" s="81"/>
      <c r="E20" s="81"/>
      <c r="F20" s="58"/>
      <c r="G20" s="58"/>
      <c r="H20" s="60"/>
      <c r="I20" s="140" t="str">
        <f t="shared" si="0"/>
        <v/>
      </c>
      <c r="J20" s="73" t="str">
        <f t="shared" si="1"/>
        <v xml:space="preserve"> </v>
      </c>
      <c r="K20" s="149" t="str">
        <f t="shared" ca="1" si="3"/>
        <v/>
      </c>
      <c r="L20" s="147"/>
      <c r="Q20" s="79"/>
      <c r="V20" s="104" t="s">
        <v>71</v>
      </c>
    </row>
    <row r="21" spans="2:22">
      <c r="B21" s="81"/>
      <c r="C21" s="140"/>
      <c r="D21" s="81"/>
      <c r="E21" s="81"/>
      <c r="F21" s="58"/>
      <c r="G21" s="58"/>
      <c r="H21" s="60"/>
      <c r="I21" s="140" t="str">
        <f t="shared" si="0"/>
        <v/>
      </c>
      <c r="J21" s="73" t="str">
        <f t="shared" si="1"/>
        <v xml:space="preserve"> </v>
      </c>
      <c r="K21" s="149" t="str">
        <f t="shared" ca="1" si="3"/>
        <v/>
      </c>
      <c r="L21" s="147"/>
      <c r="Q21" s="79"/>
    </row>
    <row r="22" spans="2:22">
      <c r="B22" s="81"/>
      <c r="C22" s="140"/>
      <c r="D22" s="81"/>
      <c r="E22" s="81"/>
      <c r="F22" s="58"/>
      <c r="G22" s="58"/>
      <c r="H22" s="60"/>
      <c r="I22" s="140" t="str">
        <f t="shared" si="0"/>
        <v/>
      </c>
      <c r="J22" s="73" t="str">
        <f t="shared" si="1"/>
        <v xml:space="preserve"> </v>
      </c>
      <c r="K22" s="149" t="str">
        <f t="shared" ca="1" si="3"/>
        <v/>
      </c>
      <c r="L22" s="147"/>
      <c r="O22" s="135"/>
      <c r="Q22" s="79"/>
    </row>
    <row r="23" spans="2:22">
      <c r="B23" s="81"/>
      <c r="C23" s="140"/>
      <c r="D23" s="81"/>
      <c r="E23" s="81"/>
      <c r="F23" s="58"/>
      <c r="G23" s="58"/>
      <c r="H23" s="60"/>
      <c r="I23" s="140" t="str">
        <f t="shared" si="0"/>
        <v/>
      </c>
      <c r="J23" s="73" t="str">
        <f t="shared" si="1"/>
        <v xml:space="preserve"> </v>
      </c>
      <c r="K23" s="149" t="str">
        <f t="shared" ca="1" si="3"/>
        <v/>
      </c>
      <c r="L23" s="147"/>
      <c r="O23" s="135"/>
      <c r="Q23" s="79"/>
    </row>
    <row r="24" spans="2:22">
      <c r="B24" s="81"/>
      <c r="C24" s="140"/>
      <c r="D24" s="81"/>
      <c r="E24" s="81"/>
      <c r="F24" s="58"/>
      <c r="G24" s="58"/>
      <c r="H24" s="60"/>
      <c r="I24" s="140" t="str">
        <f t="shared" si="0"/>
        <v/>
      </c>
      <c r="J24" s="73" t="str">
        <f t="shared" si="1"/>
        <v xml:space="preserve"> </v>
      </c>
      <c r="K24" s="149" t="str">
        <f t="shared" ca="1" si="3"/>
        <v/>
      </c>
      <c r="L24" s="147"/>
      <c r="O24" s="135"/>
    </row>
    <row r="25" spans="2:22">
      <c r="B25" s="81"/>
      <c r="C25" s="140"/>
      <c r="D25" s="81"/>
      <c r="E25" s="81"/>
      <c r="F25" s="58"/>
      <c r="G25" s="58"/>
      <c r="H25" s="60"/>
      <c r="I25" s="140" t="str">
        <f t="shared" si="0"/>
        <v/>
      </c>
      <c r="J25" s="73" t="str">
        <f t="shared" si="1"/>
        <v xml:space="preserve"> </v>
      </c>
      <c r="K25" s="149" t="str">
        <f t="shared" ca="1" si="3"/>
        <v/>
      </c>
      <c r="L25" s="147"/>
      <c r="O25" s="53"/>
      <c r="Q25" s="123"/>
    </row>
    <row r="26" spans="2:22">
      <c r="B26" s="81"/>
      <c r="C26" s="140"/>
      <c r="D26" s="81"/>
      <c r="E26" s="81"/>
      <c r="F26" s="58"/>
      <c r="G26" s="58"/>
      <c r="H26" s="60"/>
      <c r="I26" s="140" t="str">
        <f t="shared" si="0"/>
        <v/>
      </c>
      <c r="J26" s="73" t="str">
        <f t="shared" si="1"/>
        <v xml:space="preserve"> </v>
      </c>
      <c r="K26" s="149" t="str">
        <f t="shared" ca="1" si="3"/>
        <v/>
      </c>
      <c r="L26" s="147"/>
    </row>
    <row r="27" spans="2:22">
      <c r="B27" s="81"/>
      <c r="C27" s="140"/>
      <c r="D27" s="81"/>
      <c r="E27" s="81"/>
      <c r="F27" s="58"/>
      <c r="G27" s="58"/>
      <c r="H27" s="60"/>
      <c r="I27" s="140" t="str">
        <f t="shared" si="0"/>
        <v/>
      </c>
      <c r="J27" s="73" t="str">
        <f t="shared" si="1"/>
        <v xml:space="preserve"> </v>
      </c>
      <c r="K27" s="149" t="str">
        <f t="shared" ca="1" si="3"/>
        <v/>
      </c>
      <c r="L27" s="147"/>
    </row>
    <row r="28" spans="2:22">
      <c r="B28" s="81"/>
      <c r="C28" s="140"/>
      <c r="D28" s="81"/>
      <c r="E28" s="81"/>
      <c r="F28" s="58"/>
      <c r="G28" s="58"/>
      <c r="H28" s="60"/>
      <c r="I28" s="140" t="str">
        <f t="shared" si="0"/>
        <v/>
      </c>
      <c r="J28" s="73" t="str">
        <f t="shared" si="1"/>
        <v xml:space="preserve"> </v>
      </c>
      <c r="K28" s="149" t="str">
        <f t="shared" ca="1" si="3"/>
        <v/>
      </c>
      <c r="L28" s="147"/>
    </row>
    <row r="29" spans="2:22">
      <c r="B29" s="81"/>
      <c r="C29" s="140"/>
      <c r="D29" s="81"/>
      <c r="E29" s="81"/>
      <c r="F29" s="58"/>
      <c r="G29" s="58"/>
      <c r="H29" s="60"/>
      <c r="I29" s="140" t="str">
        <f t="shared" si="0"/>
        <v/>
      </c>
      <c r="J29" s="73" t="str">
        <f t="shared" si="1"/>
        <v xml:space="preserve"> </v>
      </c>
      <c r="K29" s="149" t="str">
        <f t="shared" ca="1" si="3"/>
        <v/>
      </c>
      <c r="L29" s="147"/>
    </row>
    <row r="30" spans="2:22">
      <c r="B30" s="81"/>
      <c r="C30" s="140"/>
      <c r="D30" s="81"/>
      <c r="E30" s="81"/>
      <c r="F30" s="58"/>
      <c r="G30" s="58"/>
      <c r="H30" s="60"/>
      <c r="I30" s="140" t="str">
        <f t="shared" si="0"/>
        <v/>
      </c>
      <c r="J30" s="73" t="str">
        <f t="shared" si="1"/>
        <v xml:space="preserve"> </v>
      </c>
      <c r="K30" s="149" t="str">
        <f t="shared" ca="1" si="3"/>
        <v/>
      </c>
      <c r="L30" s="147"/>
    </row>
    <row r="31" spans="2:22">
      <c r="B31" s="81"/>
      <c r="C31" s="140"/>
      <c r="D31" s="81"/>
      <c r="E31" s="81"/>
      <c r="F31" s="58"/>
      <c r="G31" s="58"/>
      <c r="H31" s="60"/>
      <c r="I31" s="140" t="str">
        <f t="shared" si="0"/>
        <v/>
      </c>
      <c r="J31" s="73" t="str">
        <f t="shared" si="1"/>
        <v xml:space="preserve"> </v>
      </c>
      <c r="K31" s="149" t="str">
        <f t="shared" ca="1" si="3"/>
        <v/>
      </c>
      <c r="L31" s="147"/>
    </row>
    <row r="32" spans="2:22">
      <c r="B32" s="81"/>
      <c r="C32" s="140"/>
      <c r="D32" s="81"/>
      <c r="E32" s="81"/>
      <c r="F32" s="58"/>
      <c r="G32" s="58"/>
      <c r="H32" s="60"/>
      <c r="I32" s="140" t="str">
        <f t="shared" si="0"/>
        <v/>
      </c>
      <c r="J32" s="73" t="str">
        <f t="shared" si="1"/>
        <v xml:space="preserve"> </v>
      </c>
      <c r="K32" s="149" t="str">
        <f t="shared" ca="1" si="3"/>
        <v/>
      </c>
      <c r="L32" s="147"/>
      <c r="Q32" s="67"/>
      <c r="R32" s="68"/>
    </row>
    <row r="33" spans="2:25">
      <c r="B33" s="81"/>
      <c r="C33" s="140"/>
      <c r="D33" s="81"/>
      <c r="E33" s="81"/>
      <c r="F33" s="58"/>
      <c r="G33" s="58"/>
      <c r="H33" s="60"/>
      <c r="I33" s="140" t="str">
        <f t="shared" si="0"/>
        <v/>
      </c>
      <c r="J33" s="73" t="str">
        <f t="shared" si="1"/>
        <v xml:space="preserve"> </v>
      </c>
      <c r="K33" s="149" t="str">
        <f t="shared" ca="1" si="3"/>
        <v/>
      </c>
      <c r="L33" s="147"/>
    </row>
    <row r="34" spans="2:25">
      <c r="B34" s="81"/>
      <c r="C34" s="140"/>
      <c r="D34" s="81"/>
      <c r="E34" s="81"/>
      <c r="F34" s="58"/>
      <c r="G34" s="58"/>
      <c r="H34" s="60"/>
      <c r="I34" s="140" t="str">
        <f t="shared" si="0"/>
        <v/>
      </c>
      <c r="J34" s="73" t="str">
        <f t="shared" si="1"/>
        <v xml:space="preserve"> </v>
      </c>
      <c r="K34" s="149" t="str">
        <f t="shared" ca="1" si="3"/>
        <v/>
      </c>
      <c r="L34" s="147"/>
      <c r="Q34" s="314"/>
      <c r="R34" s="314"/>
      <c r="S34" s="314"/>
      <c r="T34" s="314"/>
      <c r="U34" s="314"/>
      <c r="V34" s="314"/>
      <c r="W34" s="314"/>
      <c r="X34" s="314"/>
      <c r="Y34" s="314"/>
    </row>
    <row r="35" spans="2:25">
      <c r="B35" s="81"/>
      <c r="C35" s="140"/>
      <c r="D35" s="81"/>
      <c r="E35" s="81"/>
      <c r="F35" s="58"/>
      <c r="G35" s="58"/>
      <c r="H35" s="60"/>
      <c r="I35" s="140" t="str">
        <f t="shared" si="0"/>
        <v/>
      </c>
      <c r="J35" s="73" t="str">
        <f t="shared" si="1"/>
        <v xml:space="preserve"> </v>
      </c>
      <c r="K35" s="149" t="str">
        <f t="shared" ca="1" si="3"/>
        <v/>
      </c>
      <c r="L35" s="147"/>
      <c r="Q35" s="313"/>
      <c r="R35" s="313"/>
      <c r="S35" s="313"/>
      <c r="T35" s="313"/>
      <c r="U35" s="313"/>
      <c r="V35" s="313"/>
      <c r="W35" s="313"/>
      <c r="X35" s="313"/>
      <c r="Y35" s="313"/>
    </row>
    <row r="36" spans="2:25">
      <c r="B36" s="81"/>
      <c r="C36" s="140"/>
      <c r="D36" s="81"/>
      <c r="E36" s="81"/>
      <c r="F36" s="58"/>
      <c r="G36" s="58"/>
      <c r="H36" s="60"/>
      <c r="I36" s="140" t="str">
        <f t="shared" si="0"/>
        <v/>
      </c>
      <c r="J36" s="73" t="str">
        <f t="shared" si="1"/>
        <v xml:space="preserve"> </v>
      </c>
      <c r="K36" s="149" t="str">
        <f t="shared" ca="1" si="3"/>
        <v/>
      </c>
      <c r="L36" s="147"/>
      <c r="Q36" s="313"/>
      <c r="R36" s="313"/>
      <c r="S36" s="313"/>
      <c r="T36" s="313"/>
      <c r="U36" s="313"/>
      <c r="V36" s="313"/>
      <c r="W36" s="313"/>
      <c r="X36" s="313"/>
      <c r="Y36" s="313"/>
    </row>
    <row r="37" spans="2:25">
      <c r="B37" s="81"/>
      <c r="C37" s="140"/>
      <c r="D37" s="81"/>
      <c r="E37" s="81"/>
      <c r="F37" s="58"/>
      <c r="G37" s="58"/>
      <c r="H37" s="60"/>
      <c r="I37" s="140" t="str">
        <f t="shared" si="0"/>
        <v/>
      </c>
      <c r="J37" s="73" t="str">
        <f t="shared" si="1"/>
        <v xml:space="preserve"> </v>
      </c>
      <c r="K37" s="149" t="str">
        <f t="shared" ca="1" si="3"/>
        <v/>
      </c>
      <c r="L37" s="147"/>
      <c r="Q37" s="313"/>
      <c r="R37" s="313"/>
      <c r="S37" s="313"/>
      <c r="T37" s="313"/>
      <c r="U37" s="313"/>
      <c r="V37" s="313"/>
      <c r="W37" s="313"/>
      <c r="X37" s="313"/>
      <c r="Y37" s="313"/>
    </row>
    <row r="38" spans="2:25">
      <c r="B38" s="81"/>
      <c r="C38" s="140"/>
      <c r="D38" s="81"/>
      <c r="E38" s="81"/>
      <c r="F38" s="58"/>
      <c r="G38" s="58"/>
      <c r="H38" s="60"/>
      <c r="I38" s="140" t="str">
        <f t="shared" si="0"/>
        <v/>
      </c>
      <c r="J38" s="73" t="str">
        <f t="shared" si="1"/>
        <v xml:space="preserve"> </v>
      </c>
      <c r="K38" s="149" t="str">
        <f t="shared" ca="1" si="3"/>
        <v/>
      </c>
      <c r="L38" s="147"/>
    </row>
    <row r="39" spans="2:25">
      <c r="B39" s="81"/>
      <c r="C39" s="140"/>
      <c r="D39" s="81"/>
      <c r="E39" s="81"/>
      <c r="F39" s="58"/>
      <c r="G39" s="58"/>
      <c r="H39" s="60"/>
      <c r="I39" s="140" t="str">
        <f t="shared" si="0"/>
        <v/>
      </c>
      <c r="J39" s="73" t="str">
        <f t="shared" si="1"/>
        <v xml:space="preserve"> </v>
      </c>
      <c r="K39" s="149" t="str">
        <f t="shared" ca="1" si="3"/>
        <v/>
      </c>
      <c r="L39" s="147"/>
    </row>
    <row r="40" spans="2:25">
      <c r="B40" s="81"/>
      <c r="C40" s="140"/>
      <c r="D40" s="81"/>
      <c r="E40" s="81"/>
      <c r="F40" s="58"/>
      <c r="G40" s="58"/>
      <c r="H40" s="60"/>
      <c r="I40" s="140" t="str">
        <f t="shared" si="0"/>
        <v/>
      </c>
      <c r="J40" s="73" t="str">
        <f t="shared" si="1"/>
        <v xml:space="preserve"> </v>
      </c>
      <c r="K40" s="149" t="str">
        <f t="shared" ca="1" si="3"/>
        <v/>
      </c>
      <c r="L40" s="147"/>
    </row>
    <row r="41" spans="2:25">
      <c r="B41" s="81"/>
      <c r="C41" s="140"/>
      <c r="D41" s="81"/>
      <c r="E41" s="81"/>
      <c r="F41" s="58"/>
      <c r="G41" s="58"/>
      <c r="H41" s="60"/>
      <c r="I41" s="140" t="str">
        <f t="shared" si="0"/>
        <v/>
      </c>
      <c r="J41" s="73" t="str">
        <f t="shared" si="1"/>
        <v xml:space="preserve"> </v>
      </c>
      <c r="K41" s="149" t="str">
        <f t="shared" ca="1" si="3"/>
        <v/>
      </c>
      <c r="L41" s="147"/>
    </row>
    <row r="42" spans="2:25">
      <c r="B42" s="81"/>
      <c r="C42" s="140"/>
      <c r="D42" s="81"/>
      <c r="E42" s="81"/>
      <c r="F42" s="58"/>
      <c r="G42" s="58"/>
      <c r="H42" s="60"/>
      <c r="I42" s="140" t="str">
        <f t="shared" si="0"/>
        <v/>
      </c>
      <c r="J42" s="73" t="str">
        <f t="shared" si="1"/>
        <v xml:space="preserve"> </v>
      </c>
      <c r="K42" s="149" t="str">
        <f t="shared" ca="1" si="3"/>
        <v/>
      </c>
      <c r="L42" s="147"/>
    </row>
    <row r="43" spans="2:25">
      <c r="B43" s="81"/>
      <c r="C43" s="140"/>
      <c r="D43" s="81"/>
      <c r="E43" s="81"/>
      <c r="F43" s="58"/>
      <c r="G43" s="58"/>
      <c r="H43" s="60"/>
      <c r="I43" s="140" t="str">
        <f t="shared" si="0"/>
        <v/>
      </c>
      <c r="J43" s="73" t="str">
        <f t="shared" si="1"/>
        <v xml:space="preserve"> </v>
      </c>
      <c r="K43" s="149" t="str">
        <f t="shared" ca="1" si="3"/>
        <v/>
      </c>
      <c r="L43" s="147"/>
    </row>
    <row r="44" spans="2:25">
      <c r="B44" s="81"/>
      <c r="C44" s="140"/>
      <c r="D44" s="81"/>
      <c r="E44" s="81"/>
      <c r="F44" s="58"/>
      <c r="G44" s="58"/>
      <c r="H44" s="60"/>
      <c r="I44" s="140" t="str">
        <f t="shared" si="0"/>
        <v/>
      </c>
      <c r="J44" s="73" t="str">
        <f t="shared" si="1"/>
        <v xml:space="preserve"> </v>
      </c>
      <c r="K44" s="149" t="str">
        <f t="shared" ca="1" si="3"/>
        <v/>
      </c>
      <c r="L44" s="147"/>
    </row>
    <row r="45" spans="2:25">
      <c r="B45" s="81"/>
      <c r="C45" s="140"/>
      <c r="D45" s="81"/>
      <c r="E45" s="81"/>
      <c r="F45" s="58"/>
      <c r="G45" s="58"/>
      <c r="H45" s="60"/>
      <c r="I45" s="140" t="str">
        <f t="shared" si="0"/>
        <v/>
      </c>
      <c r="J45" s="73" t="str">
        <f t="shared" si="1"/>
        <v xml:space="preserve"> </v>
      </c>
      <c r="K45" s="149" t="str">
        <f t="shared" ca="1" si="3"/>
        <v/>
      </c>
      <c r="L45" s="147"/>
    </row>
    <row r="46" spans="2:25">
      <c r="B46" s="81"/>
      <c r="C46" s="140"/>
      <c r="D46" s="81"/>
      <c r="E46" s="81"/>
      <c r="F46" s="58"/>
      <c r="G46" s="58"/>
      <c r="H46" s="60"/>
      <c r="I46" s="140" t="str">
        <f t="shared" si="0"/>
        <v/>
      </c>
      <c r="J46" s="73" t="str">
        <f t="shared" si="1"/>
        <v xml:space="preserve"> </v>
      </c>
      <c r="K46" s="149" t="str">
        <f t="shared" ca="1" si="3"/>
        <v/>
      </c>
      <c r="L46" s="147"/>
    </row>
    <row r="47" spans="2:25">
      <c r="B47" s="81"/>
      <c r="C47" s="140"/>
      <c r="D47" s="81"/>
      <c r="E47" s="81"/>
      <c r="F47" s="58"/>
      <c r="G47" s="58"/>
      <c r="H47" s="60"/>
      <c r="I47" s="140" t="str">
        <f t="shared" si="0"/>
        <v/>
      </c>
      <c r="J47" s="73" t="str">
        <f t="shared" si="1"/>
        <v xml:space="preserve"> </v>
      </c>
      <c r="K47" s="149" t="str">
        <f t="shared" ca="1" si="3"/>
        <v/>
      </c>
      <c r="L47" s="147"/>
    </row>
    <row r="48" spans="2:25">
      <c r="B48" s="81"/>
      <c r="C48" s="140"/>
      <c r="D48" s="81"/>
      <c r="E48" s="81"/>
      <c r="F48" s="58"/>
      <c r="G48" s="58"/>
      <c r="H48" s="60"/>
      <c r="I48" s="140" t="str">
        <f t="shared" si="0"/>
        <v/>
      </c>
      <c r="J48" s="73" t="str">
        <f t="shared" si="1"/>
        <v xml:space="preserve"> </v>
      </c>
      <c r="K48" s="149" t="str">
        <f t="shared" ca="1" si="3"/>
        <v/>
      </c>
      <c r="L48" s="147"/>
    </row>
    <row r="49" spans="2:12">
      <c r="B49" s="81"/>
      <c r="C49" s="140"/>
      <c r="D49" s="81"/>
      <c r="E49" s="81"/>
      <c r="F49" s="58"/>
      <c r="G49" s="58"/>
      <c r="H49" s="60"/>
      <c r="I49" s="140" t="str">
        <f t="shared" si="0"/>
        <v/>
      </c>
      <c r="J49" s="73" t="str">
        <f t="shared" si="1"/>
        <v xml:space="preserve"> </v>
      </c>
      <c r="K49" s="149" t="str">
        <f t="shared" ca="1" si="3"/>
        <v/>
      </c>
      <c r="L49" s="147"/>
    </row>
    <row r="50" spans="2:12">
      <c r="B50" s="81"/>
      <c r="C50" s="140"/>
      <c r="D50" s="81"/>
      <c r="E50" s="81"/>
      <c r="F50" s="58"/>
      <c r="G50" s="58"/>
      <c r="H50" s="60"/>
      <c r="I50" s="140" t="str">
        <f t="shared" si="0"/>
        <v/>
      </c>
      <c r="J50" s="73" t="str">
        <f t="shared" si="1"/>
        <v xml:space="preserve"> </v>
      </c>
      <c r="K50" s="149" t="str">
        <f t="shared" ca="1" si="3"/>
        <v/>
      </c>
      <c r="L50" s="147"/>
    </row>
    <row r="51" spans="2:12">
      <c r="B51" s="81"/>
      <c r="C51" s="140"/>
      <c r="D51" s="81"/>
      <c r="E51" s="81"/>
      <c r="F51" s="58"/>
      <c r="G51" s="58"/>
      <c r="H51" s="60"/>
      <c r="I51" s="140" t="str">
        <f t="shared" si="0"/>
        <v/>
      </c>
      <c r="J51" s="73" t="str">
        <f t="shared" si="1"/>
        <v xml:space="preserve"> </v>
      </c>
      <c r="K51" s="149" t="str">
        <f t="shared" ca="1" si="3"/>
        <v/>
      </c>
      <c r="L51" s="147"/>
    </row>
    <row r="52" spans="2:12">
      <c r="B52" s="81"/>
      <c r="C52" s="140"/>
      <c r="D52" s="81"/>
      <c r="E52" s="81"/>
      <c r="F52" s="58"/>
      <c r="G52" s="58"/>
      <c r="H52" s="60"/>
      <c r="I52" s="140" t="str">
        <f t="shared" si="0"/>
        <v/>
      </c>
      <c r="J52" s="73" t="str">
        <f t="shared" si="1"/>
        <v xml:space="preserve"> </v>
      </c>
      <c r="K52" s="149" t="str">
        <f t="shared" ca="1" si="3"/>
        <v/>
      </c>
      <c r="L52" s="147"/>
    </row>
    <row r="53" spans="2:12">
      <c r="B53" s="81"/>
      <c r="C53" s="140"/>
      <c r="D53" s="81"/>
      <c r="E53" s="81"/>
      <c r="F53" s="58"/>
      <c r="G53" s="58"/>
      <c r="H53" s="60"/>
      <c r="I53" s="140" t="str">
        <f t="shared" si="0"/>
        <v/>
      </c>
      <c r="J53" s="73" t="str">
        <f t="shared" si="1"/>
        <v xml:space="preserve"> </v>
      </c>
      <c r="K53" s="149" t="str">
        <f t="shared" ca="1" si="3"/>
        <v/>
      </c>
      <c r="L53" s="147"/>
    </row>
    <row r="54" spans="2:12">
      <c r="B54" s="81"/>
      <c r="C54" s="140"/>
      <c r="D54" s="81"/>
      <c r="E54" s="81"/>
      <c r="F54" s="58"/>
      <c r="G54" s="58"/>
      <c r="H54" s="60"/>
      <c r="I54" s="140" t="str">
        <f t="shared" si="0"/>
        <v/>
      </c>
      <c r="J54" s="73" t="str">
        <f t="shared" si="1"/>
        <v xml:space="preserve"> </v>
      </c>
      <c r="K54" s="149" t="str">
        <f t="shared" ca="1" si="3"/>
        <v/>
      </c>
      <c r="L54" s="147"/>
    </row>
    <row r="55" spans="2:12">
      <c r="B55" s="81"/>
      <c r="C55" s="140"/>
      <c r="D55" s="81"/>
      <c r="E55" s="81"/>
      <c r="F55" s="58"/>
      <c r="G55" s="58"/>
      <c r="H55" s="60"/>
      <c r="I55" s="140" t="str">
        <f t="shared" si="0"/>
        <v/>
      </c>
      <c r="J55" s="73" t="str">
        <f t="shared" si="1"/>
        <v xml:space="preserve"> </v>
      </c>
      <c r="K55" s="149" t="str">
        <f t="shared" ca="1" si="3"/>
        <v/>
      </c>
      <c r="L55" s="147"/>
    </row>
    <row r="56" spans="2:12">
      <c r="B56" s="81"/>
      <c r="C56" s="140"/>
      <c r="D56" s="81"/>
      <c r="E56" s="81"/>
      <c r="F56" s="58"/>
      <c r="G56" s="58"/>
      <c r="H56" s="60"/>
      <c r="I56" s="140" t="str">
        <f t="shared" si="0"/>
        <v/>
      </c>
      <c r="J56" s="73" t="str">
        <f t="shared" si="1"/>
        <v xml:space="preserve"> </v>
      </c>
      <c r="K56" s="149" t="str">
        <f t="shared" ca="1" si="3"/>
        <v/>
      </c>
      <c r="L56" s="147"/>
    </row>
    <row r="57" spans="2:12">
      <c r="B57" s="81"/>
      <c r="C57" s="140"/>
      <c r="D57" s="81"/>
      <c r="E57" s="81"/>
      <c r="F57" s="58"/>
      <c r="G57" s="58"/>
      <c r="H57" s="60"/>
      <c r="I57" s="140" t="str">
        <f t="shared" si="0"/>
        <v/>
      </c>
      <c r="J57" s="73" t="str">
        <f t="shared" si="1"/>
        <v xml:space="preserve"> </v>
      </c>
      <c r="K57" s="149" t="str">
        <f t="shared" ca="1" si="3"/>
        <v/>
      </c>
      <c r="L57" s="147"/>
    </row>
    <row r="58" spans="2:12">
      <c r="B58" s="81"/>
      <c r="C58" s="140"/>
      <c r="D58" s="81"/>
      <c r="E58" s="81"/>
      <c r="F58" s="58"/>
      <c r="G58" s="58"/>
      <c r="H58" s="60"/>
      <c r="I58" s="140" t="str">
        <f t="shared" si="0"/>
        <v/>
      </c>
      <c r="J58" s="73" t="str">
        <f t="shared" si="1"/>
        <v xml:space="preserve"> </v>
      </c>
      <c r="K58" s="149" t="str">
        <f t="shared" ca="1" si="3"/>
        <v/>
      </c>
      <c r="L58" s="147"/>
    </row>
    <row r="59" spans="2:12">
      <c r="B59" s="81"/>
      <c r="C59" s="140"/>
      <c r="D59" s="81"/>
      <c r="E59" s="81"/>
      <c r="F59" s="58"/>
      <c r="G59" s="58"/>
      <c r="H59" s="60"/>
      <c r="I59" s="140" t="str">
        <f t="shared" si="0"/>
        <v/>
      </c>
      <c r="J59" s="73" t="str">
        <f t="shared" si="1"/>
        <v xml:space="preserve"> </v>
      </c>
      <c r="K59" s="149" t="str">
        <f t="shared" ca="1" si="3"/>
        <v/>
      </c>
      <c r="L59" s="147"/>
    </row>
    <row r="60" spans="2:12">
      <c r="B60" s="81"/>
      <c r="C60" s="140"/>
      <c r="D60" s="81"/>
      <c r="E60" s="81"/>
      <c r="F60" s="58"/>
      <c r="G60" s="58"/>
      <c r="H60" s="60"/>
      <c r="I60" s="140" t="str">
        <f t="shared" si="0"/>
        <v/>
      </c>
      <c r="J60" s="73" t="str">
        <f t="shared" si="1"/>
        <v xml:space="preserve"> </v>
      </c>
      <c r="K60" s="149" t="str">
        <f t="shared" ca="1" si="3"/>
        <v/>
      </c>
      <c r="L60" s="147"/>
    </row>
    <row r="61" spans="2:12">
      <c r="B61" s="81"/>
      <c r="C61" s="140"/>
      <c r="D61" s="81"/>
      <c r="E61" s="81"/>
      <c r="F61" s="58"/>
      <c r="G61" s="58"/>
      <c r="H61" s="60"/>
      <c r="I61" s="140" t="str">
        <f t="shared" si="0"/>
        <v/>
      </c>
      <c r="J61" s="73" t="str">
        <f t="shared" si="1"/>
        <v xml:space="preserve"> </v>
      </c>
      <c r="K61" s="149" t="str">
        <f t="shared" ca="1" si="3"/>
        <v/>
      </c>
      <c r="L61" s="147"/>
    </row>
    <row r="62" spans="2:12">
      <c r="B62" s="81"/>
      <c r="C62" s="140"/>
      <c r="D62" s="81"/>
      <c r="E62" s="81"/>
      <c r="F62" s="58"/>
      <c r="G62" s="58"/>
      <c r="H62" s="60"/>
      <c r="I62" s="140" t="str">
        <f t="shared" si="0"/>
        <v/>
      </c>
      <c r="J62" s="73" t="str">
        <f t="shared" si="1"/>
        <v xml:space="preserve"> </v>
      </c>
      <c r="K62" s="149" t="str">
        <f t="shared" ca="1" si="3"/>
        <v/>
      </c>
      <c r="L62" s="147"/>
    </row>
    <row r="63" spans="2:12">
      <c r="B63" s="81"/>
      <c r="C63" s="140"/>
      <c r="D63" s="81"/>
      <c r="E63" s="81"/>
      <c r="F63" s="58"/>
      <c r="G63" s="58"/>
      <c r="H63" s="60"/>
      <c r="I63" s="140" t="str">
        <f t="shared" si="0"/>
        <v/>
      </c>
      <c r="J63" s="73" t="str">
        <f t="shared" si="1"/>
        <v xml:space="preserve"> </v>
      </c>
      <c r="K63" s="149" t="str">
        <f t="shared" ca="1" si="3"/>
        <v/>
      </c>
      <c r="L63" s="147"/>
    </row>
    <row r="64" spans="2:12">
      <c r="B64" s="81"/>
      <c r="C64" s="140"/>
      <c r="D64" s="81"/>
      <c r="E64" s="81"/>
      <c r="F64" s="58"/>
      <c r="G64" s="58"/>
      <c r="H64" s="60"/>
      <c r="I64" s="140" t="str">
        <f t="shared" si="0"/>
        <v/>
      </c>
      <c r="J64" s="73" t="str">
        <f t="shared" si="1"/>
        <v xml:space="preserve"> </v>
      </c>
      <c r="K64" s="149" t="str">
        <f t="shared" ca="1" si="3"/>
        <v/>
      </c>
      <c r="L64" s="147"/>
    </row>
    <row r="65" spans="2:12">
      <c r="B65" s="81"/>
      <c r="C65" s="140"/>
      <c r="D65" s="81"/>
      <c r="E65" s="81"/>
      <c r="F65" s="58"/>
      <c r="G65" s="58"/>
      <c r="H65" s="60"/>
      <c r="I65" s="140" t="str">
        <f t="shared" si="0"/>
        <v/>
      </c>
      <c r="J65" s="73" t="str">
        <f t="shared" si="1"/>
        <v xml:space="preserve"> </v>
      </c>
      <c r="K65" s="149" t="str">
        <f t="shared" ca="1" si="3"/>
        <v/>
      </c>
      <c r="L65" s="147"/>
    </row>
    <row r="66" spans="2:12">
      <c r="B66" s="81"/>
      <c r="C66" s="140"/>
      <c r="D66" s="81"/>
      <c r="E66" s="81"/>
      <c r="F66" s="58"/>
      <c r="G66" s="58"/>
      <c r="H66" s="60"/>
      <c r="I66" s="140" t="str">
        <f t="shared" si="0"/>
        <v/>
      </c>
      <c r="J66" s="73" t="str">
        <f t="shared" si="1"/>
        <v xml:space="preserve"> </v>
      </c>
      <c r="K66" s="149" t="str">
        <f t="shared" ca="1" si="3"/>
        <v/>
      </c>
      <c r="L66" s="147"/>
    </row>
    <row r="67" spans="2:12">
      <c r="B67" s="81"/>
      <c r="C67" s="140"/>
      <c r="D67" s="81"/>
      <c r="E67" s="81"/>
      <c r="F67" s="58"/>
      <c r="G67" s="58"/>
      <c r="H67" s="60"/>
      <c r="I67" s="140" t="str">
        <f t="shared" si="0"/>
        <v/>
      </c>
      <c r="J67" s="73" t="str">
        <f t="shared" si="1"/>
        <v xml:space="preserve"> </v>
      </c>
      <c r="K67" s="149" t="str">
        <f t="shared" ca="1" si="3"/>
        <v/>
      </c>
      <c r="L67" s="147"/>
    </row>
    <row r="68" spans="2:12">
      <c r="B68" s="81"/>
      <c r="C68" s="140"/>
      <c r="D68" s="81"/>
      <c r="E68" s="81"/>
      <c r="F68" s="58"/>
      <c r="G68" s="58"/>
      <c r="H68" s="60"/>
      <c r="I68" s="140" t="str">
        <f t="shared" si="0"/>
        <v/>
      </c>
      <c r="J68" s="73" t="str">
        <f t="shared" si="1"/>
        <v xml:space="preserve"> </v>
      </c>
      <c r="K68" s="149" t="str">
        <f t="shared" ca="1" si="3"/>
        <v/>
      </c>
      <c r="L68" s="147"/>
    </row>
    <row r="69" spans="2:12">
      <c r="B69" s="81"/>
      <c r="C69" s="140"/>
      <c r="D69" s="81"/>
      <c r="E69" s="81"/>
      <c r="F69" s="58"/>
      <c r="G69" s="58"/>
      <c r="H69" s="60"/>
      <c r="I69" s="140" t="str">
        <f t="shared" si="0"/>
        <v/>
      </c>
      <c r="J69" s="73" t="str">
        <f t="shared" si="1"/>
        <v xml:space="preserve"> </v>
      </c>
      <c r="K69" s="149" t="str">
        <f t="shared" ca="1" si="3"/>
        <v/>
      </c>
      <c r="L69" s="147"/>
    </row>
    <row r="70" spans="2:12">
      <c r="B70" s="81"/>
      <c r="C70" s="140"/>
      <c r="D70" s="81"/>
      <c r="E70" s="81"/>
      <c r="F70" s="58"/>
      <c r="G70" s="58"/>
      <c r="H70" s="60"/>
      <c r="I70" s="140" t="str">
        <f t="shared" si="0"/>
        <v/>
      </c>
      <c r="J70" s="73" t="str">
        <f t="shared" si="1"/>
        <v xml:space="preserve"> </v>
      </c>
      <c r="K70" s="149" t="str">
        <f t="shared" ca="1" si="3"/>
        <v/>
      </c>
      <c r="L70" s="147"/>
    </row>
    <row r="71" spans="2:12">
      <c r="B71" s="81"/>
      <c r="C71" s="140"/>
      <c r="D71" s="81"/>
      <c r="E71" s="81"/>
      <c r="F71" s="58"/>
      <c r="G71" s="58"/>
      <c r="H71" s="60"/>
      <c r="I71" s="140" t="str">
        <f t="shared" si="0"/>
        <v/>
      </c>
      <c r="J71" s="73" t="str">
        <f t="shared" si="1"/>
        <v xml:space="preserve"> </v>
      </c>
      <c r="K71" s="149" t="str">
        <f t="shared" ca="1" si="3"/>
        <v/>
      </c>
      <c r="L71" s="147"/>
    </row>
    <row r="72" spans="2:12">
      <c r="B72" s="81"/>
      <c r="C72" s="140"/>
      <c r="D72" s="81"/>
      <c r="E72" s="81"/>
      <c r="F72" s="58"/>
      <c r="G72" s="58"/>
      <c r="H72" s="60"/>
      <c r="I72" s="140" t="str">
        <f t="shared" si="0"/>
        <v/>
      </c>
      <c r="J72" s="73" t="str">
        <f t="shared" si="1"/>
        <v xml:space="preserve"> </v>
      </c>
      <c r="K72" s="149" t="str">
        <f t="shared" ca="1" si="3"/>
        <v/>
      </c>
      <c r="L72" s="147"/>
    </row>
    <row r="73" spans="2:12">
      <c r="B73" s="81"/>
      <c r="C73" s="140"/>
      <c r="D73" s="81"/>
      <c r="E73" s="81"/>
      <c r="F73" s="58"/>
      <c r="G73" s="58"/>
      <c r="H73" s="60"/>
      <c r="I73" s="140" t="str">
        <f t="shared" si="0"/>
        <v/>
      </c>
      <c r="J73" s="73" t="str">
        <f t="shared" si="1"/>
        <v xml:space="preserve"> </v>
      </c>
      <c r="K73" s="149" t="str">
        <f t="shared" ca="1" si="3"/>
        <v/>
      </c>
      <c r="L73" s="147"/>
    </row>
    <row r="74" spans="2:12">
      <c r="B74" s="81"/>
      <c r="C74" s="140"/>
      <c r="D74" s="81"/>
      <c r="E74" s="81"/>
      <c r="F74" s="58"/>
      <c r="G74" s="58"/>
      <c r="H74" s="60"/>
      <c r="I74" s="140" t="str">
        <f t="shared" si="0"/>
        <v/>
      </c>
      <c r="J74" s="73" t="str">
        <f t="shared" si="1"/>
        <v xml:space="preserve"> </v>
      </c>
      <c r="K74" s="149" t="str">
        <f t="shared" ca="1" si="3"/>
        <v/>
      </c>
      <c r="L74" s="147"/>
    </row>
    <row r="75" spans="2:12">
      <c r="B75" s="81"/>
      <c r="C75" s="140"/>
      <c r="D75" s="81"/>
      <c r="E75" s="81"/>
      <c r="F75" s="58"/>
      <c r="G75" s="58"/>
      <c r="H75" s="60"/>
      <c r="I75" s="140" t="str">
        <f t="shared" si="0"/>
        <v/>
      </c>
      <c r="J75" s="73" t="str">
        <f t="shared" si="1"/>
        <v xml:space="preserve"> </v>
      </c>
      <c r="K75" s="149" t="str">
        <f t="shared" ca="1" si="3"/>
        <v/>
      </c>
      <c r="L75" s="147"/>
    </row>
    <row r="76" spans="2:12">
      <c r="B76" s="81"/>
      <c r="C76" s="140"/>
      <c r="D76" s="81"/>
      <c r="E76" s="81"/>
      <c r="F76" s="58"/>
      <c r="G76" s="58"/>
      <c r="H76" s="60"/>
      <c r="I76" s="140" t="str">
        <f t="shared" ref="I76:I139" si="4">IF(OR($H76="Nej",$C$6="",$C$6="Nej"),IF(AND($B76="",$H76=""),"","Ej aktuellt"),"")</f>
        <v/>
      </c>
      <c r="J76" s="73" t="str">
        <f t="shared" ref="J76:J139" si="5">IFERROR(IF(AND($C$4&lt;=G76,$C$4&lt;&gt;""),"Ja",IF(AND($G76="",$C$4&lt;&gt;""),IF($B76=""," ","Stegklass saknas"),IF(AND($C$4="",$G76&lt;&gt;""),"N/A",IF(AND($C$4="",$G76="")," ","Nej")))),"1/0")</f>
        <v xml:space="preserve"> </v>
      </c>
      <c r="K76" s="149" t="str">
        <f t="shared" ca="1" si="3"/>
        <v/>
      </c>
      <c r="L76" s="147"/>
    </row>
    <row r="77" spans="2:12">
      <c r="B77" s="81"/>
      <c r="C77" s="140"/>
      <c r="D77" s="81"/>
      <c r="E77" s="81"/>
      <c r="F77" s="58"/>
      <c r="G77" s="58"/>
      <c r="H77" s="60"/>
      <c r="I77" s="140" t="str">
        <f t="shared" si="4"/>
        <v/>
      </c>
      <c r="J77" s="73" t="str">
        <f t="shared" si="5"/>
        <v xml:space="preserve"> </v>
      </c>
      <c r="K77" s="149" t="str">
        <f t="shared" ca="1" si="3"/>
        <v/>
      </c>
      <c r="L77" s="147"/>
    </row>
    <row r="78" spans="2:12">
      <c r="B78" s="81"/>
      <c r="C78" s="140"/>
      <c r="D78" s="81"/>
      <c r="E78" s="81"/>
      <c r="F78" s="58"/>
      <c r="G78" s="58"/>
      <c r="H78" s="60"/>
      <c r="I78" s="140" t="str">
        <f t="shared" si="4"/>
        <v/>
      </c>
      <c r="J78" s="73" t="str">
        <f t="shared" si="5"/>
        <v xml:space="preserve"> </v>
      </c>
      <c r="K78" s="149" t="str">
        <f t="shared" ref="K78:K141" ca="1" si="6">IFERROR(IF(AND($C$5="",$B78&lt;&gt;""),"N/A",IF($U$13-$C$5&lt;=$E78+1,"Ja",IF(AND($C$5&lt;&gt;"",$E78="",$B78&lt;&gt;""),"Årsmodell saknas",IF(AND($B78="",$E78=""),"","Nej")))),"")</f>
        <v/>
      </c>
      <c r="L78" s="147"/>
    </row>
    <row r="79" spans="2:12">
      <c r="B79" s="81"/>
      <c r="C79" s="140"/>
      <c r="D79" s="81"/>
      <c r="E79" s="81"/>
      <c r="F79" s="58"/>
      <c r="G79" s="58"/>
      <c r="H79" s="60"/>
      <c r="I79" s="140" t="str">
        <f t="shared" si="4"/>
        <v/>
      </c>
      <c r="J79" s="73" t="str">
        <f t="shared" si="5"/>
        <v xml:space="preserve"> </v>
      </c>
      <c r="K79" s="149" t="str">
        <f t="shared" ca="1" si="6"/>
        <v/>
      </c>
      <c r="L79" s="147"/>
    </row>
    <row r="80" spans="2:12">
      <c r="B80" s="81"/>
      <c r="C80" s="140"/>
      <c r="D80" s="81"/>
      <c r="E80" s="81"/>
      <c r="F80" s="58"/>
      <c r="G80" s="58"/>
      <c r="H80" s="60"/>
      <c r="I80" s="140" t="str">
        <f t="shared" si="4"/>
        <v/>
      </c>
      <c r="J80" s="73" t="str">
        <f t="shared" si="5"/>
        <v xml:space="preserve"> </v>
      </c>
      <c r="K80" s="149" t="str">
        <f t="shared" ca="1" si="6"/>
        <v/>
      </c>
      <c r="L80" s="147"/>
    </row>
    <row r="81" spans="2:12">
      <c r="B81" s="81"/>
      <c r="C81" s="140"/>
      <c r="D81" s="81"/>
      <c r="E81" s="81"/>
      <c r="F81" s="58"/>
      <c r="G81" s="58"/>
      <c r="H81" s="60"/>
      <c r="I81" s="140" t="str">
        <f t="shared" si="4"/>
        <v/>
      </c>
      <c r="J81" s="73" t="str">
        <f t="shared" si="5"/>
        <v xml:space="preserve"> </v>
      </c>
      <c r="K81" s="149" t="str">
        <f t="shared" ca="1" si="6"/>
        <v/>
      </c>
      <c r="L81" s="147"/>
    </row>
    <row r="82" spans="2:12">
      <c r="B82" s="81"/>
      <c r="C82" s="140"/>
      <c r="D82" s="81"/>
      <c r="E82" s="81"/>
      <c r="F82" s="58"/>
      <c r="G82" s="58"/>
      <c r="H82" s="60"/>
      <c r="I82" s="140" t="str">
        <f t="shared" si="4"/>
        <v/>
      </c>
      <c r="J82" s="73" t="str">
        <f t="shared" si="5"/>
        <v xml:space="preserve"> </v>
      </c>
      <c r="K82" s="149" t="str">
        <f t="shared" ca="1" si="6"/>
        <v/>
      </c>
      <c r="L82" s="147"/>
    </row>
    <row r="83" spans="2:12">
      <c r="B83" s="81"/>
      <c r="C83" s="140"/>
      <c r="D83" s="81"/>
      <c r="E83" s="81"/>
      <c r="F83" s="58"/>
      <c r="G83" s="58"/>
      <c r="H83" s="60"/>
      <c r="I83" s="140" t="str">
        <f t="shared" si="4"/>
        <v/>
      </c>
      <c r="J83" s="73" t="str">
        <f t="shared" si="5"/>
        <v xml:space="preserve"> </v>
      </c>
      <c r="K83" s="149" t="str">
        <f t="shared" ca="1" si="6"/>
        <v/>
      </c>
      <c r="L83" s="147"/>
    </row>
    <row r="84" spans="2:12">
      <c r="B84" s="81"/>
      <c r="C84" s="140"/>
      <c r="D84" s="81"/>
      <c r="E84" s="81"/>
      <c r="F84" s="58"/>
      <c r="G84" s="58"/>
      <c r="H84" s="60"/>
      <c r="I84" s="140" t="str">
        <f t="shared" si="4"/>
        <v/>
      </c>
      <c r="J84" s="73" t="str">
        <f t="shared" si="5"/>
        <v xml:space="preserve"> </v>
      </c>
      <c r="K84" s="149" t="str">
        <f t="shared" ca="1" si="6"/>
        <v/>
      </c>
      <c r="L84" s="147"/>
    </row>
    <row r="85" spans="2:12">
      <c r="B85" s="81"/>
      <c r="C85" s="140"/>
      <c r="D85" s="81"/>
      <c r="E85" s="81"/>
      <c r="F85" s="58"/>
      <c r="G85" s="58"/>
      <c r="H85" s="60"/>
      <c r="I85" s="140" t="str">
        <f t="shared" si="4"/>
        <v/>
      </c>
      <c r="J85" s="73" t="str">
        <f t="shared" si="5"/>
        <v xml:space="preserve"> </v>
      </c>
      <c r="K85" s="149" t="str">
        <f t="shared" ca="1" si="6"/>
        <v/>
      </c>
      <c r="L85" s="147"/>
    </row>
    <row r="86" spans="2:12">
      <c r="B86" s="81"/>
      <c r="C86" s="140"/>
      <c r="D86" s="81"/>
      <c r="E86" s="81"/>
      <c r="F86" s="58"/>
      <c r="G86" s="58"/>
      <c r="H86" s="60"/>
      <c r="I86" s="140" t="str">
        <f t="shared" si="4"/>
        <v/>
      </c>
      <c r="J86" s="73" t="str">
        <f t="shared" si="5"/>
        <v xml:space="preserve"> </v>
      </c>
      <c r="K86" s="149" t="str">
        <f t="shared" ca="1" si="6"/>
        <v/>
      </c>
      <c r="L86" s="147"/>
    </row>
    <row r="87" spans="2:12">
      <c r="B87" s="81"/>
      <c r="C87" s="140"/>
      <c r="D87" s="81"/>
      <c r="E87" s="81"/>
      <c r="F87" s="58"/>
      <c r="G87" s="58"/>
      <c r="H87" s="60"/>
      <c r="I87" s="140" t="str">
        <f t="shared" si="4"/>
        <v/>
      </c>
      <c r="J87" s="73" t="str">
        <f t="shared" si="5"/>
        <v xml:space="preserve"> </v>
      </c>
      <c r="K87" s="149" t="str">
        <f t="shared" ca="1" si="6"/>
        <v/>
      </c>
      <c r="L87" s="147"/>
    </row>
    <row r="88" spans="2:12">
      <c r="B88" s="81"/>
      <c r="C88" s="140"/>
      <c r="D88" s="81"/>
      <c r="E88" s="81"/>
      <c r="F88" s="58"/>
      <c r="G88" s="58"/>
      <c r="H88" s="60"/>
      <c r="I88" s="140" t="str">
        <f t="shared" si="4"/>
        <v/>
      </c>
      <c r="J88" s="73" t="str">
        <f t="shared" si="5"/>
        <v xml:space="preserve"> </v>
      </c>
      <c r="K88" s="149" t="str">
        <f t="shared" ca="1" si="6"/>
        <v/>
      </c>
      <c r="L88" s="147"/>
    </row>
    <row r="89" spans="2:12">
      <c r="B89" s="81"/>
      <c r="C89" s="140"/>
      <c r="D89" s="81"/>
      <c r="E89" s="81"/>
      <c r="F89" s="58"/>
      <c r="G89" s="58"/>
      <c r="H89" s="60"/>
      <c r="I89" s="140" t="str">
        <f t="shared" si="4"/>
        <v/>
      </c>
      <c r="J89" s="73" t="str">
        <f t="shared" si="5"/>
        <v xml:space="preserve"> </v>
      </c>
      <c r="K89" s="149" t="str">
        <f t="shared" ca="1" si="6"/>
        <v/>
      </c>
      <c r="L89" s="147"/>
    </row>
    <row r="90" spans="2:12">
      <c r="B90" s="81"/>
      <c r="C90" s="140"/>
      <c r="D90" s="81"/>
      <c r="E90" s="81"/>
      <c r="F90" s="58"/>
      <c r="G90" s="58"/>
      <c r="H90" s="60"/>
      <c r="I90" s="140" t="str">
        <f t="shared" si="4"/>
        <v/>
      </c>
      <c r="J90" s="73" t="str">
        <f t="shared" si="5"/>
        <v xml:space="preserve"> </v>
      </c>
      <c r="K90" s="149" t="str">
        <f t="shared" ca="1" si="6"/>
        <v/>
      </c>
      <c r="L90" s="147"/>
    </row>
    <row r="91" spans="2:12">
      <c r="B91" s="81"/>
      <c r="C91" s="140"/>
      <c r="D91" s="81"/>
      <c r="E91" s="81"/>
      <c r="F91" s="58"/>
      <c r="G91" s="58"/>
      <c r="H91" s="60"/>
      <c r="I91" s="140" t="str">
        <f t="shared" si="4"/>
        <v/>
      </c>
      <c r="J91" s="73" t="str">
        <f t="shared" si="5"/>
        <v xml:space="preserve"> </v>
      </c>
      <c r="K91" s="149" t="str">
        <f t="shared" ca="1" si="6"/>
        <v/>
      </c>
      <c r="L91" s="147"/>
    </row>
    <row r="92" spans="2:12">
      <c r="B92" s="81"/>
      <c r="C92" s="140"/>
      <c r="D92" s="81"/>
      <c r="E92" s="81"/>
      <c r="F92" s="58"/>
      <c r="G92" s="58"/>
      <c r="H92" s="60"/>
      <c r="I92" s="140" t="str">
        <f t="shared" si="4"/>
        <v/>
      </c>
      <c r="J92" s="73" t="str">
        <f t="shared" si="5"/>
        <v xml:space="preserve"> </v>
      </c>
      <c r="K92" s="149" t="str">
        <f t="shared" ca="1" si="6"/>
        <v/>
      </c>
      <c r="L92" s="147"/>
    </row>
    <row r="93" spans="2:12">
      <c r="B93" s="81"/>
      <c r="C93" s="140"/>
      <c r="D93" s="81"/>
      <c r="E93" s="81"/>
      <c r="F93" s="58"/>
      <c r="G93" s="58"/>
      <c r="H93" s="60"/>
      <c r="I93" s="140" t="str">
        <f t="shared" si="4"/>
        <v/>
      </c>
      <c r="J93" s="73" t="str">
        <f t="shared" si="5"/>
        <v xml:space="preserve"> </v>
      </c>
      <c r="K93" s="149" t="str">
        <f t="shared" ca="1" si="6"/>
        <v/>
      </c>
      <c r="L93" s="147"/>
    </row>
    <row r="94" spans="2:12">
      <c r="B94" s="81"/>
      <c r="C94" s="140"/>
      <c r="D94" s="81"/>
      <c r="E94" s="81"/>
      <c r="F94" s="58"/>
      <c r="G94" s="58"/>
      <c r="H94" s="60"/>
      <c r="I94" s="140" t="str">
        <f t="shared" si="4"/>
        <v/>
      </c>
      <c r="J94" s="73" t="str">
        <f t="shared" si="5"/>
        <v xml:space="preserve"> </v>
      </c>
      <c r="K94" s="149" t="str">
        <f t="shared" ca="1" si="6"/>
        <v/>
      </c>
      <c r="L94" s="147"/>
    </row>
    <row r="95" spans="2:12">
      <c r="B95" s="81"/>
      <c r="C95" s="140"/>
      <c r="D95" s="81"/>
      <c r="E95" s="81"/>
      <c r="F95" s="58"/>
      <c r="G95" s="58"/>
      <c r="H95" s="60"/>
      <c r="I95" s="140" t="str">
        <f t="shared" si="4"/>
        <v/>
      </c>
      <c r="J95" s="73" t="str">
        <f t="shared" si="5"/>
        <v xml:space="preserve"> </v>
      </c>
      <c r="K95" s="149" t="str">
        <f t="shared" ca="1" si="6"/>
        <v/>
      </c>
      <c r="L95" s="147"/>
    </row>
    <row r="96" spans="2:12">
      <c r="B96" s="81"/>
      <c r="C96" s="140"/>
      <c r="D96" s="81"/>
      <c r="E96" s="81"/>
      <c r="F96" s="58"/>
      <c r="G96" s="58"/>
      <c r="H96" s="60"/>
      <c r="I96" s="140" t="str">
        <f t="shared" si="4"/>
        <v/>
      </c>
      <c r="J96" s="73" t="str">
        <f t="shared" si="5"/>
        <v xml:space="preserve"> </v>
      </c>
      <c r="K96" s="149" t="str">
        <f t="shared" ca="1" si="6"/>
        <v/>
      </c>
      <c r="L96" s="147"/>
    </row>
    <row r="97" spans="2:12">
      <c r="B97" s="81"/>
      <c r="C97" s="140"/>
      <c r="D97" s="81"/>
      <c r="E97" s="81"/>
      <c r="F97" s="58"/>
      <c r="G97" s="58"/>
      <c r="H97" s="60"/>
      <c r="I97" s="140" t="str">
        <f t="shared" si="4"/>
        <v/>
      </c>
      <c r="J97" s="73" t="str">
        <f t="shared" si="5"/>
        <v xml:space="preserve"> </v>
      </c>
      <c r="K97" s="149" t="str">
        <f t="shared" ca="1" si="6"/>
        <v/>
      </c>
      <c r="L97" s="147"/>
    </row>
    <row r="98" spans="2:12">
      <c r="B98" s="81"/>
      <c r="C98" s="140"/>
      <c r="D98" s="81"/>
      <c r="E98" s="81"/>
      <c r="F98" s="58"/>
      <c r="G98" s="58"/>
      <c r="H98" s="60"/>
      <c r="I98" s="140" t="str">
        <f t="shared" si="4"/>
        <v/>
      </c>
      <c r="J98" s="73" t="str">
        <f t="shared" si="5"/>
        <v xml:space="preserve"> </v>
      </c>
      <c r="K98" s="149" t="str">
        <f t="shared" ca="1" si="6"/>
        <v/>
      </c>
      <c r="L98" s="147"/>
    </row>
    <row r="99" spans="2:12">
      <c r="B99" s="81"/>
      <c r="C99" s="140"/>
      <c r="D99" s="81"/>
      <c r="E99" s="81"/>
      <c r="F99" s="58"/>
      <c r="G99" s="58"/>
      <c r="H99" s="60"/>
      <c r="I99" s="140" t="str">
        <f t="shared" si="4"/>
        <v/>
      </c>
      <c r="J99" s="73" t="str">
        <f t="shared" si="5"/>
        <v xml:space="preserve"> </v>
      </c>
      <c r="K99" s="149" t="str">
        <f t="shared" ca="1" si="6"/>
        <v/>
      </c>
      <c r="L99" s="147"/>
    </row>
    <row r="100" spans="2:12">
      <c r="B100" s="81"/>
      <c r="C100" s="140"/>
      <c r="D100" s="81"/>
      <c r="E100" s="81"/>
      <c r="F100" s="58"/>
      <c r="G100" s="58"/>
      <c r="H100" s="60"/>
      <c r="I100" s="140" t="str">
        <f t="shared" si="4"/>
        <v/>
      </c>
      <c r="J100" s="73" t="str">
        <f t="shared" si="5"/>
        <v xml:space="preserve"> </v>
      </c>
      <c r="K100" s="149" t="str">
        <f t="shared" ca="1" si="6"/>
        <v/>
      </c>
      <c r="L100" s="147"/>
    </row>
    <row r="101" spans="2:12">
      <c r="B101" s="81"/>
      <c r="C101" s="140"/>
      <c r="D101" s="81"/>
      <c r="E101" s="81"/>
      <c r="F101" s="58"/>
      <c r="G101" s="58"/>
      <c r="H101" s="60"/>
      <c r="I101" s="140" t="str">
        <f t="shared" si="4"/>
        <v/>
      </c>
      <c r="J101" s="73" t="str">
        <f t="shared" si="5"/>
        <v xml:space="preserve"> </v>
      </c>
      <c r="K101" s="149" t="str">
        <f t="shared" ca="1" si="6"/>
        <v/>
      </c>
      <c r="L101" s="147"/>
    </row>
    <row r="102" spans="2:12">
      <c r="B102" s="81"/>
      <c r="C102" s="140"/>
      <c r="D102" s="81"/>
      <c r="E102" s="81"/>
      <c r="F102" s="58"/>
      <c r="G102" s="58"/>
      <c r="H102" s="60"/>
      <c r="I102" s="140" t="str">
        <f t="shared" si="4"/>
        <v/>
      </c>
      <c r="J102" s="73" t="str">
        <f t="shared" si="5"/>
        <v xml:space="preserve"> </v>
      </c>
      <c r="K102" s="149" t="str">
        <f t="shared" ca="1" si="6"/>
        <v/>
      </c>
      <c r="L102" s="147"/>
    </row>
    <row r="103" spans="2:12">
      <c r="B103" s="81"/>
      <c r="C103" s="140"/>
      <c r="D103" s="81"/>
      <c r="E103" s="81"/>
      <c r="F103" s="58"/>
      <c r="G103" s="58"/>
      <c r="H103" s="60"/>
      <c r="I103" s="140" t="str">
        <f t="shared" si="4"/>
        <v/>
      </c>
      <c r="J103" s="73" t="str">
        <f t="shared" si="5"/>
        <v xml:space="preserve"> </v>
      </c>
      <c r="K103" s="149" t="str">
        <f t="shared" ca="1" si="6"/>
        <v/>
      </c>
      <c r="L103" s="147"/>
    </row>
    <row r="104" spans="2:12">
      <c r="B104" s="81"/>
      <c r="C104" s="140"/>
      <c r="D104" s="81"/>
      <c r="E104" s="81"/>
      <c r="F104" s="58"/>
      <c r="G104" s="58"/>
      <c r="H104" s="60"/>
      <c r="I104" s="140" t="str">
        <f t="shared" si="4"/>
        <v/>
      </c>
      <c r="J104" s="73" t="str">
        <f t="shared" si="5"/>
        <v xml:space="preserve"> </v>
      </c>
      <c r="K104" s="149" t="str">
        <f t="shared" ca="1" si="6"/>
        <v/>
      </c>
      <c r="L104" s="147"/>
    </row>
    <row r="105" spans="2:12">
      <c r="B105" s="81"/>
      <c r="C105" s="140"/>
      <c r="D105" s="81"/>
      <c r="E105" s="81"/>
      <c r="F105" s="58"/>
      <c r="G105" s="58"/>
      <c r="H105" s="60"/>
      <c r="I105" s="140" t="str">
        <f t="shared" si="4"/>
        <v/>
      </c>
      <c r="J105" s="73" t="str">
        <f t="shared" si="5"/>
        <v xml:space="preserve"> </v>
      </c>
      <c r="K105" s="149" t="str">
        <f t="shared" ca="1" si="6"/>
        <v/>
      </c>
      <c r="L105" s="147"/>
    </row>
    <row r="106" spans="2:12">
      <c r="B106" s="81"/>
      <c r="C106" s="140"/>
      <c r="D106" s="81"/>
      <c r="E106" s="81"/>
      <c r="F106" s="58"/>
      <c r="G106" s="58"/>
      <c r="H106" s="60"/>
      <c r="I106" s="140" t="str">
        <f t="shared" si="4"/>
        <v/>
      </c>
      <c r="J106" s="73" t="str">
        <f t="shared" si="5"/>
        <v xml:space="preserve"> </v>
      </c>
      <c r="K106" s="149" t="str">
        <f t="shared" ca="1" si="6"/>
        <v/>
      </c>
      <c r="L106" s="147"/>
    </row>
    <row r="107" spans="2:12">
      <c r="B107" s="81"/>
      <c r="C107" s="140"/>
      <c r="D107" s="81"/>
      <c r="E107" s="81"/>
      <c r="F107" s="58"/>
      <c r="G107" s="58"/>
      <c r="H107" s="60"/>
      <c r="I107" s="140" t="str">
        <f t="shared" si="4"/>
        <v/>
      </c>
      <c r="J107" s="73" t="str">
        <f t="shared" si="5"/>
        <v xml:space="preserve"> </v>
      </c>
      <c r="K107" s="149" t="str">
        <f t="shared" ca="1" si="6"/>
        <v/>
      </c>
      <c r="L107" s="147"/>
    </row>
    <row r="108" spans="2:12">
      <c r="B108" s="81"/>
      <c r="C108" s="140"/>
      <c r="D108" s="81"/>
      <c r="E108" s="81"/>
      <c r="F108" s="58"/>
      <c r="G108" s="58"/>
      <c r="H108" s="60"/>
      <c r="I108" s="140" t="str">
        <f t="shared" si="4"/>
        <v/>
      </c>
      <c r="J108" s="73" t="str">
        <f t="shared" si="5"/>
        <v xml:space="preserve"> </v>
      </c>
      <c r="K108" s="149" t="str">
        <f t="shared" ca="1" si="6"/>
        <v/>
      </c>
      <c r="L108" s="147"/>
    </row>
    <row r="109" spans="2:12">
      <c r="B109" s="81"/>
      <c r="C109" s="140"/>
      <c r="D109" s="81"/>
      <c r="E109" s="81"/>
      <c r="F109" s="58"/>
      <c r="G109" s="58"/>
      <c r="H109" s="60"/>
      <c r="I109" s="140" t="str">
        <f t="shared" si="4"/>
        <v/>
      </c>
      <c r="J109" s="73" t="str">
        <f t="shared" si="5"/>
        <v xml:space="preserve"> </v>
      </c>
      <c r="K109" s="149" t="str">
        <f t="shared" ca="1" si="6"/>
        <v/>
      </c>
      <c r="L109" s="147"/>
    </row>
    <row r="110" spans="2:12">
      <c r="B110" s="81"/>
      <c r="C110" s="140"/>
      <c r="D110" s="81"/>
      <c r="E110" s="81"/>
      <c r="F110" s="58"/>
      <c r="G110" s="58"/>
      <c r="H110" s="60"/>
      <c r="I110" s="140" t="str">
        <f t="shared" si="4"/>
        <v/>
      </c>
      <c r="J110" s="73" t="str">
        <f t="shared" si="5"/>
        <v xml:space="preserve"> </v>
      </c>
      <c r="K110" s="149" t="str">
        <f t="shared" ca="1" si="6"/>
        <v/>
      </c>
      <c r="L110" s="147"/>
    </row>
    <row r="111" spans="2:12">
      <c r="B111" s="81"/>
      <c r="C111" s="140"/>
      <c r="D111" s="81"/>
      <c r="E111" s="81"/>
      <c r="F111" s="58"/>
      <c r="G111" s="58"/>
      <c r="H111" s="60"/>
      <c r="I111" s="140" t="str">
        <f t="shared" si="4"/>
        <v/>
      </c>
      <c r="J111" s="73" t="str">
        <f t="shared" si="5"/>
        <v xml:space="preserve"> </v>
      </c>
      <c r="K111" s="149" t="str">
        <f t="shared" ca="1" si="6"/>
        <v/>
      </c>
      <c r="L111" s="147"/>
    </row>
    <row r="112" spans="2:12">
      <c r="B112" s="81"/>
      <c r="C112" s="140"/>
      <c r="D112" s="81"/>
      <c r="E112" s="81"/>
      <c r="F112" s="58"/>
      <c r="G112" s="58"/>
      <c r="H112" s="60"/>
      <c r="I112" s="140" t="str">
        <f t="shared" si="4"/>
        <v/>
      </c>
      <c r="J112" s="73" t="str">
        <f t="shared" si="5"/>
        <v xml:space="preserve"> </v>
      </c>
      <c r="K112" s="149" t="str">
        <f t="shared" ca="1" si="6"/>
        <v/>
      </c>
      <c r="L112" s="147"/>
    </row>
    <row r="113" spans="2:12">
      <c r="B113" s="81"/>
      <c r="C113" s="140"/>
      <c r="D113" s="81"/>
      <c r="E113" s="81"/>
      <c r="F113" s="58"/>
      <c r="G113" s="58"/>
      <c r="H113" s="60"/>
      <c r="I113" s="140" t="str">
        <f t="shared" si="4"/>
        <v/>
      </c>
      <c r="J113" s="73" t="str">
        <f t="shared" si="5"/>
        <v xml:space="preserve"> </v>
      </c>
      <c r="K113" s="149" t="str">
        <f t="shared" ca="1" si="6"/>
        <v/>
      </c>
      <c r="L113" s="147"/>
    </row>
    <row r="114" spans="2:12">
      <c r="B114" s="81"/>
      <c r="C114" s="140"/>
      <c r="D114" s="81"/>
      <c r="E114" s="81"/>
      <c r="F114" s="58"/>
      <c r="G114" s="58"/>
      <c r="H114" s="60"/>
      <c r="I114" s="140" t="str">
        <f t="shared" si="4"/>
        <v/>
      </c>
      <c r="J114" s="73" t="str">
        <f t="shared" si="5"/>
        <v xml:space="preserve"> </v>
      </c>
      <c r="K114" s="149" t="str">
        <f t="shared" ca="1" si="6"/>
        <v/>
      </c>
      <c r="L114" s="147"/>
    </row>
    <row r="115" spans="2:12">
      <c r="B115" s="81"/>
      <c r="C115" s="140"/>
      <c r="D115" s="81"/>
      <c r="E115" s="81"/>
      <c r="F115" s="58"/>
      <c r="G115" s="58"/>
      <c r="H115" s="60"/>
      <c r="I115" s="140" t="str">
        <f t="shared" si="4"/>
        <v/>
      </c>
      <c r="J115" s="73" t="str">
        <f t="shared" si="5"/>
        <v xml:space="preserve"> </v>
      </c>
      <c r="K115" s="149" t="str">
        <f t="shared" ca="1" si="6"/>
        <v/>
      </c>
      <c r="L115" s="147"/>
    </row>
    <row r="116" spans="2:12">
      <c r="B116" s="81"/>
      <c r="C116" s="140"/>
      <c r="D116" s="81"/>
      <c r="E116" s="81"/>
      <c r="F116" s="58"/>
      <c r="G116" s="58"/>
      <c r="H116" s="60"/>
      <c r="I116" s="140" t="str">
        <f t="shared" si="4"/>
        <v/>
      </c>
      <c r="J116" s="73" t="str">
        <f t="shared" si="5"/>
        <v xml:space="preserve"> </v>
      </c>
      <c r="K116" s="149" t="str">
        <f t="shared" ca="1" si="6"/>
        <v/>
      </c>
      <c r="L116" s="147"/>
    </row>
    <row r="117" spans="2:12">
      <c r="B117" s="81"/>
      <c r="C117" s="140"/>
      <c r="D117" s="81"/>
      <c r="E117" s="81"/>
      <c r="F117" s="58"/>
      <c r="G117" s="58"/>
      <c r="H117" s="60"/>
      <c r="I117" s="140" t="str">
        <f t="shared" si="4"/>
        <v/>
      </c>
      <c r="J117" s="73" t="str">
        <f t="shared" si="5"/>
        <v xml:space="preserve"> </v>
      </c>
      <c r="K117" s="149" t="str">
        <f t="shared" ca="1" si="6"/>
        <v/>
      </c>
      <c r="L117" s="147"/>
    </row>
    <row r="118" spans="2:12">
      <c r="B118" s="81"/>
      <c r="C118" s="140"/>
      <c r="D118" s="81"/>
      <c r="E118" s="81"/>
      <c r="F118" s="58"/>
      <c r="G118" s="58"/>
      <c r="H118" s="60"/>
      <c r="I118" s="140" t="str">
        <f t="shared" si="4"/>
        <v/>
      </c>
      <c r="J118" s="73" t="str">
        <f t="shared" si="5"/>
        <v xml:space="preserve"> </v>
      </c>
      <c r="K118" s="149" t="str">
        <f t="shared" ca="1" si="6"/>
        <v/>
      </c>
      <c r="L118" s="147"/>
    </row>
    <row r="119" spans="2:12">
      <c r="B119" s="81"/>
      <c r="C119" s="140"/>
      <c r="D119" s="81"/>
      <c r="E119" s="81"/>
      <c r="F119" s="58"/>
      <c r="G119" s="58"/>
      <c r="H119" s="60"/>
      <c r="I119" s="140" t="str">
        <f t="shared" si="4"/>
        <v/>
      </c>
      <c r="J119" s="73" t="str">
        <f t="shared" si="5"/>
        <v xml:space="preserve"> </v>
      </c>
      <c r="K119" s="149" t="str">
        <f t="shared" ca="1" si="6"/>
        <v/>
      </c>
      <c r="L119" s="147"/>
    </row>
    <row r="120" spans="2:12">
      <c r="B120" s="81"/>
      <c r="C120" s="140"/>
      <c r="D120" s="81"/>
      <c r="E120" s="81"/>
      <c r="F120" s="58"/>
      <c r="G120" s="58"/>
      <c r="H120" s="60"/>
      <c r="I120" s="140" t="str">
        <f t="shared" si="4"/>
        <v/>
      </c>
      <c r="J120" s="73" t="str">
        <f t="shared" si="5"/>
        <v xml:space="preserve"> </v>
      </c>
      <c r="K120" s="149" t="str">
        <f t="shared" ca="1" si="6"/>
        <v/>
      </c>
      <c r="L120" s="147"/>
    </row>
    <row r="121" spans="2:12">
      <c r="B121" s="81"/>
      <c r="C121" s="140"/>
      <c r="D121" s="81"/>
      <c r="E121" s="81"/>
      <c r="F121" s="58"/>
      <c r="G121" s="58"/>
      <c r="H121" s="60"/>
      <c r="I121" s="140" t="str">
        <f t="shared" si="4"/>
        <v/>
      </c>
      <c r="J121" s="73" t="str">
        <f t="shared" si="5"/>
        <v xml:space="preserve"> </v>
      </c>
      <c r="K121" s="149" t="str">
        <f t="shared" ca="1" si="6"/>
        <v/>
      </c>
      <c r="L121" s="147"/>
    </row>
    <row r="122" spans="2:12">
      <c r="B122" s="81"/>
      <c r="C122" s="140"/>
      <c r="D122" s="81"/>
      <c r="E122" s="81"/>
      <c r="F122" s="58"/>
      <c r="G122" s="58"/>
      <c r="H122" s="60"/>
      <c r="I122" s="140" t="str">
        <f t="shared" si="4"/>
        <v/>
      </c>
      <c r="J122" s="73" t="str">
        <f t="shared" si="5"/>
        <v xml:space="preserve"> </v>
      </c>
      <c r="K122" s="149" t="str">
        <f t="shared" ca="1" si="6"/>
        <v/>
      </c>
      <c r="L122" s="147"/>
    </row>
    <row r="123" spans="2:12">
      <c r="B123" s="81"/>
      <c r="C123" s="140"/>
      <c r="D123" s="81"/>
      <c r="E123" s="81"/>
      <c r="F123" s="58"/>
      <c r="G123" s="58"/>
      <c r="H123" s="60"/>
      <c r="I123" s="140" t="str">
        <f t="shared" si="4"/>
        <v/>
      </c>
      <c r="J123" s="73" t="str">
        <f t="shared" si="5"/>
        <v xml:space="preserve"> </v>
      </c>
      <c r="K123" s="149" t="str">
        <f t="shared" ca="1" si="6"/>
        <v/>
      </c>
      <c r="L123" s="147"/>
    </row>
    <row r="124" spans="2:12">
      <c r="B124" s="81"/>
      <c r="C124" s="140"/>
      <c r="D124" s="81"/>
      <c r="E124" s="81"/>
      <c r="F124" s="58"/>
      <c r="G124" s="58"/>
      <c r="H124" s="60"/>
      <c r="I124" s="140" t="str">
        <f t="shared" si="4"/>
        <v/>
      </c>
      <c r="J124" s="73" t="str">
        <f t="shared" si="5"/>
        <v xml:space="preserve"> </v>
      </c>
      <c r="K124" s="149" t="str">
        <f t="shared" ca="1" si="6"/>
        <v/>
      </c>
      <c r="L124" s="147"/>
    </row>
    <row r="125" spans="2:12">
      <c r="B125" s="81"/>
      <c r="C125" s="140"/>
      <c r="D125" s="81"/>
      <c r="E125" s="81"/>
      <c r="F125" s="58"/>
      <c r="G125" s="58"/>
      <c r="H125" s="60"/>
      <c r="I125" s="140" t="str">
        <f t="shared" si="4"/>
        <v/>
      </c>
      <c r="J125" s="73" t="str">
        <f t="shared" si="5"/>
        <v xml:space="preserve"> </v>
      </c>
      <c r="K125" s="149" t="str">
        <f t="shared" ca="1" si="6"/>
        <v/>
      </c>
      <c r="L125" s="147"/>
    </row>
    <row r="126" spans="2:12">
      <c r="B126" s="81"/>
      <c r="C126" s="140"/>
      <c r="D126" s="81"/>
      <c r="E126" s="81"/>
      <c r="F126" s="58"/>
      <c r="G126" s="58"/>
      <c r="H126" s="60"/>
      <c r="I126" s="140" t="str">
        <f t="shared" si="4"/>
        <v/>
      </c>
      <c r="J126" s="73" t="str">
        <f t="shared" si="5"/>
        <v xml:space="preserve"> </v>
      </c>
      <c r="K126" s="149" t="str">
        <f t="shared" ca="1" si="6"/>
        <v/>
      </c>
      <c r="L126" s="147"/>
    </row>
    <row r="127" spans="2:12">
      <c r="B127" s="81"/>
      <c r="C127" s="140"/>
      <c r="D127" s="81"/>
      <c r="E127" s="81"/>
      <c r="F127" s="58"/>
      <c r="G127" s="58"/>
      <c r="H127" s="60"/>
      <c r="I127" s="140" t="str">
        <f t="shared" si="4"/>
        <v/>
      </c>
      <c r="J127" s="73" t="str">
        <f t="shared" si="5"/>
        <v xml:space="preserve"> </v>
      </c>
      <c r="K127" s="149" t="str">
        <f t="shared" ca="1" si="6"/>
        <v/>
      </c>
      <c r="L127" s="147"/>
    </row>
    <row r="128" spans="2:12">
      <c r="B128" s="81"/>
      <c r="C128" s="140"/>
      <c r="D128" s="81"/>
      <c r="E128" s="81"/>
      <c r="F128" s="58"/>
      <c r="G128" s="58"/>
      <c r="H128" s="60"/>
      <c r="I128" s="140" t="str">
        <f t="shared" si="4"/>
        <v/>
      </c>
      <c r="J128" s="73" t="str">
        <f t="shared" si="5"/>
        <v xml:space="preserve"> </v>
      </c>
      <c r="K128" s="149" t="str">
        <f t="shared" ca="1" si="6"/>
        <v/>
      </c>
      <c r="L128" s="147"/>
    </row>
    <row r="129" spans="2:12">
      <c r="B129" s="81"/>
      <c r="C129" s="140"/>
      <c r="D129" s="81"/>
      <c r="E129" s="81"/>
      <c r="F129" s="58"/>
      <c r="G129" s="58"/>
      <c r="H129" s="60"/>
      <c r="I129" s="140" t="str">
        <f t="shared" si="4"/>
        <v/>
      </c>
      <c r="J129" s="73" t="str">
        <f t="shared" si="5"/>
        <v xml:space="preserve"> </v>
      </c>
      <c r="K129" s="149" t="str">
        <f t="shared" ca="1" si="6"/>
        <v/>
      </c>
      <c r="L129" s="147"/>
    </row>
    <row r="130" spans="2:12">
      <c r="B130" s="81"/>
      <c r="C130" s="140"/>
      <c r="D130" s="81"/>
      <c r="E130" s="81"/>
      <c r="F130" s="58"/>
      <c r="G130" s="58"/>
      <c r="H130" s="60"/>
      <c r="I130" s="140" t="str">
        <f t="shared" si="4"/>
        <v/>
      </c>
      <c r="J130" s="73" t="str">
        <f t="shared" si="5"/>
        <v xml:space="preserve"> </v>
      </c>
      <c r="K130" s="149" t="str">
        <f t="shared" ca="1" si="6"/>
        <v/>
      </c>
      <c r="L130" s="147"/>
    </row>
    <row r="131" spans="2:12">
      <c r="B131" s="81"/>
      <c r="C131" s="140"/>
      <c r="D131" s="81"/>
      <c r="E131" s="81"/>
      <c r="F131" s="58"/>
      <c r="G131" s="58"/>
      <c r="H131" s="60"/>
      <c r="I131" s="140" t="str">
        <f t="shared" si="4"/>
        <v/>
      </c>
      <c r="J131" s="73" t="str">
        <f t="shared" si="5"/>
        <v xml:space="preserve"> </v>
      </c>
      <c r="K131" s="149" t="str">
        <f t="shared" ca="1" si="6"/>
        <v/>
      </c>
      <c r="L131" s="147"/>
    </row>
    <row r="132" spans="2:12">
      <c r="B132" s="81"/>
      <c r="C132" s="140"/>
      <c r="D132" s="81"/>
      <c r="E132" s="81"/>
      <c r="F132" s="58"/>
      <c r="G132" s="58"/>
      <c r="H132" s="60"/>
      <c r="I132" s="140" t="str">
        <f t="shared" si="4"/>
        <v/>
      </c>
      <c r="J132" s="73" t="str">
        <f t="shared" si="5"/>
        <v xml:space="preserve"> </v>
      </c>
      <c r="K132" s="149" t="str">
        <f t="shared" ca="1" si="6"/>
        <v/>
      </c>
      <c r="L132" s="147"/>
    </row>
    <row r="133" spans="2:12">
      <c r="B133" s="81"/>
      <c r="C133" s="140"/>
      <c r="D133" s="81"/>
      <c r="E133" s="81"/>
      <c r="F133" s="58"/>
      <c r="G133" s="58"/>
      <c r="H133" s="60"/>
      <c r="I133" s="140" t="str">
        <f t="shared" si="4"/>
        <v/>
      </c>
      <c r="J133" s="73" t="str">
        <f t="shared" si="5"/>
        <v xml:space="preserve"> </v>
      </c>
      <c r="K133" s="149" t="str">
        <f t="shared" ca="1" si="6"/>
        <v/>
      </c>
      <c r="L133" s="147"/>
    </row>
    <row r="134" spans="2:12">
      <c r="B134" s="81"/>
      <c r="C134" s="140"/>
      <c r="D134" s="81"/>
      <c r="E134" s="81"/>
      <c r="F134" s="58"/>
      <c r="G134" s="58"/>
      <c r="H134" s="60"/>
      <c r="I134" s="140" t="str">
        <f t="shared" si="4"/>
        <v/>
      </c>
      <c r="J134" s="73" t="str">
        <f t="shared" si="5"/>
        <v xml:space="preserve"> </v>
      </c>
      <c r="K134" s="149" t="str">
        <f t="shared" ca="1" si="6"/>
        <v/>
      </c>
      <c r="L134" s="147"/>
    </row>
    <row r="135" spans="2:12">
      <c r="B135" s="81"/>
      <c r="C135" s="140"/>
      <c r="D135" s="81"/>
      <c r="E135" s="81"/>
      <c r="F135" s="58"/>
      <c r="G135" s="58"/>
      <c r="H135" s="60"/>
      <c r="I135" s="140" t="str">
        <f t="shared" si="4"/>
        <v/>
      </c>
      <c r="J135" s="73" t="str">
        <f t="shared" si="5"/>
        <v xml:space="preserve"> </v>
      </c>
      <c r="K135" s="149" t="str">
        <f t="shared" ca="1" si="6"/>
        <v/>
      </c>
      <c r="L135" s="147"/>
    </row>
    <row r="136" spans="2:12">
      <c r="B136" s="81"/>
      <c r="C136" s="140"/>
      <c r="D136" s="81"/>
      <c r="E136" s="81"/>
      <c r="F136" s="58"/>
      <c r="G136" s="58"/>
      <c r="H136" s="60"/>
      <c r="I136" s="140" t="str">
        <f t="shared" si="4"/>
        <v/>
      </c>
      <c r="J136" s="73" t="str">
        <f t="shared" si="5"/>
        <v xml:space="preserve"> </v>
      </c>
      <c r="K136" s="149" t="str">
        <f t="shared" ca="1" si="6"/>
        <v/>
      </c>
      <c r="L136" s="147"/>
    </row>
    <row r="137" spans="2:12">
      <c r="B137" s="81"/>
      <c r="C137" s="140"/>
      <c r="D137" s="81"/>
      <c r="E137" s="81"/>
      <c r="F137" s="58"/>
      <c r="G137" s="58"/>
      <c r="H137" s="60"/>
      <c r="I137" s="140" t="str">
        <f t="shared" si="4"/>
        <v/>
      </c>
      <c r="J137" s="73" t="str">
        <f t="shared" si="5"/>
        <v xml:space="preserve"> </v>
      </c>
      <c r="K137" s="149" t="str">
        <f t="shared" ca="1" si="6"/>
        <v/>
      </c>
      <c r="L137" s="147"/>
    </row>
    <row r="138" spans="2:12">
      <c r="B138" s="81"/>
      <c r="C138" s="140"/>
      <c r="D138" s="81"/>
      <c r="E138" s="81"/>
      <c r="F138" s="58"/>
      <c r="G138" s="58"/>
      <c r="H138" s="60"/>
      <c r="I138" s="140" t="str">
        <f t="shared" si="4"/>
        <v/>
      </c>
      <c r="J138" s="73" t="str">
        <f t="shared" si="5"/>
        <v xml:space="preserve"> </v>
      </c>
      <c r="K138" s="149" t="str">
        <f t="shared" ca="1" si="6"/>
        <v/>
      </c>
      <c r="L138" s="147"/>
    </row>
    <row r="139" spans="2:12">
      <c r="B139" s="81"/>
      <c r="C139" s="140"/>
      <c r="D139" s="81"/>
      <c r="E139" s="81"/>
      <c r="F139" s="58"/>
      <c r="G139" s="58"/>
      <c r="H139" s="60"/>
      <c r="I139" s="140" t="str">
        <f t="shared" si="4"/>
        <v/>
      </c>
      <c r="J139" s="73" t="str">
        <f t="shared" si="5"/>
        <v xml:space="preserve"> </v>
      </c>
      <c r="K139" s="149" t="str">
        <f t="shared" ca="1" si="6"/>
        <v/>
      </c>
      <c r="L139" s="147"/>
    </row>
    <row r="140" spans="2:12">
      <c r="B140" s="81"/>
      <c r="C140" s="140"/>
      <c r="D140" s="81"/>
      <c r="E140" s="81"/>
      <c r="F140" s="58"/>
      <c r="G140" s="58"/>
      <c r="H140" s="60"/>
      <c r="I140" s="140" t="str">
        <f t="shared" ref="I140:I203" si="7">IF(OR($H140="Nej",$C$6="",$C$6="Nej"),IF(AND($B140="",$H140=""),"","Ej aktuellt"),"")</f>
        <v/>
      </c>
      <c r="J140" s="73" t="str">
        <f t="shared" ref="J140:J203" si="8">IFERROR(IF(AND($C$4&lt;=G140,$C$4&lt;&gt;""),"Ja",IF(AND($G140="",$C$4&lt;&gt;""),IF($B140=""," ","Stegklass saknas"),IF(AND($C$4="",$G140&lt;&gt;""),"N/A",IF(AND($C$4="",$G140="")," ","Nej")))),"1/0")</f>
        <v xml:space="preserve"> </v>
      </c>
      <c r="K140" s="149" t="str">
        <f t="shared" ca="1" si="6"/>
        <v/>
      </c>
      <c r="L140" s="147"/>
    </row>
    <row r="141" spans="2:12">
      <c r="B141" s="81"/>
      <c r="C141" s="140"/>
      <c r="D141" s="81"/>
      <c r="E141" s="81"/>
      <c r="F141" s="58"/>
      <c r="G141" s="58"/>
      <c r="H141" s="60"/>
      <c r="I141" s="140" t="str">
        <f t="shared" si="7"/>
        <v/>
      </c>
      <c r="J141" s="73" t="str">
        <f t="shared" si="8"/>
        <v xml:space="preserve"> </v>
      </c>
      <c r="K141" s="149" t="str">
        <f t="shared" ca="1" si="6"/>
        <v/>
      </c>
      <c r="L141" s="147"/>
    </row>
    <row r="142" spans="2:12">
      <c r="B142" s="81"/>
      <c r="C142" s="140"/>
      <c r="D142" s="81"/>
      <c r="E142" s="81"/>
      <c r="F142" s="58"/>
      <c r="G142" s="58"/>
      <c r="H142" s="60"/>
      <c r="I142" s="140" t="str">
        <f t="shared" si="7"/>
        <v/>
      </c>
      <c r="J142" s="73" t="str">
        <f t="shared" si="8"/>
        <v xml:space="preserve"> </v>
      </c>
      <c r="K142" s="149" t="str">
        <f t="shared" ref="K142:K205" ca="1" si="9">IFERROR(IF(AND($C$5="",$B142&lt;&gt;""),"N/A",IF($U$13-$C$5&lt;=$E142+1,"Ja",IF(AND($C$5&lt;&gt;"",$E142="",$B142&lt;&gt;""),"Årsmodell saknas",IF(AND($B142="",$E142=""),"","Nej")))),"")</f>
        <v/>
      </c>
      <c r="L142" s="147"/>
    </row>
    <row r="143" spans="2:12">
      <c r="B143" s="81"/>
      <c r="C143" s="140"/>
      <c r="D143" s="81"/>
      <c r="E143" s="81"/>
      <c r="F143" s="58"/>
      <c r="G143" s="58"/>
      <c r="H143" s="60"/>
      <c r="I143" s="140" t="str">
        <f t="shared" si="7"/>
        <v/>
      </c>
      <c r="J143" s="73" t="str">
        <f t="shared" si="8"/>
        <v xml:space="preserve"> </v>
      </c>
      <c r="K143" s="149" t="str">
        <f t="shared" ca="1" si="9"/>
        <v/>
      </c>
      <c r="L143" s="147"/>
    </row>
    <row r="144" spans="2:12">
      <c r="B144" s="81"/>
      <c r="C144" s="140"/>
      <c r="D144" s="81"/>
      <c r="E144" s="81"/>
      <c r="F144" s="58"/>
      <c r="G144" s="58"/>
      <c r="H144" s="60"/>
      <c r="I144" s="140" t="str">
        <f t="shared" si="7"/>
        <v/>
      </c>
      <c r="J144" s="73" t="str">
        <f t="shared" si="8"/>
        <v xml:space="preserve"> </v>
      </c>
      <c r="K144" s="149" t="str">
        <f t="shared" ca="1" si="9"/>
        <v/>
      </c>
      <c r="L144" s="147"/>
    </row>
    <row r="145" spans="2:12">
      <c r="B145" s="81"/>
      <c r="C145" s="140"/>
      <c r="D145" s="81"/>
      <c r="E145" s="81"/>
      <c r="F145" s="58"/>
      <c r="G145" s="58"/>
      <c r="H145" s="60"/>
      <c r="I145" s="140" t="str">
        <f t="shared" si="7"/>
        <v/>
      </c>
      <c r="J145" s="73" t="str">
        <f t="shared" si="8"/>
        <v xml:space="preserve"> </v>
      </c>
      <c r="K145" s="149" t="str">
        <f t="shared" ca="1" si="9"/>
        <v/>
      </c>
      <c r="L145" s="147"/>
    </row>
    <row r="146" spans="2:12">
      <c r="B146" s="81"/>
      <c r="C146" s="140"/>
      <c r="D146" s="81"/>
      <c r="E146" s="81"/>
      <c r="F146" s="58"/>
      <c r="G146" s="58"/>
      <c r="H146" s="60"/>
      <c r="I146" s="140" t="str">
        <f t="shared" si="7"/>
        <v/>
      </c>
      <c r="J146" s="73" t="str">
        <f t="shared" si="8"/>
        <v xml:space="preserve"> </v>
      </c>
      <c r="K146" s="149" t="str">
        <f t="shared" ca="1" si="9"/>
        <v/>
      </c>
      <c r="L146" s="147"/>
    </row>
    <row r="147" spans="2:12">
      <c r="B147" s="81"/>
      <c r="C147" s="140"/>
      <c r="D147" s="81"/>
      <c r="E147" s="81"/>
      <c r="F147" s="58"/>
      <c r="G147" s="58"/>
      <c r="H147" s="60"/>
      <c r="I147" s="140" t="str">
        <f t="shared" si="7"/>
        <v/>
      </c>
      <c r="J147" s="73" t="str">
        <f t="shared" si="8"/>
        <v xml:space="preserve"> </v>
      </c>
      <c r="K147" s="149" t="str">
        <f t="shared" ca="1" si="9"/>
        <v/>
      </c>
      <c r="L147" s="147"/>
    </row>
    <row r="148" spans="2:12">
      <c r="B148" s="81"/>
      <c r="C148" s="140"/>
      <c r="D148" s="81"/>
      <c r="E148" s="81"/>
      <c r="F148" s="58"/>
      <c r="G148" s="58"/>
      <c r="H148" s="60"/>
      <c r="I148" s="140" t="str">
        <f t="shared" si="7"/>
        <v/>
      </c>
      <c r="J148" s="73" t="str">
        <f t="shared" si="8"/>
        <v xml:space="preserve"> </v>
      </c>
      <c r="K148" s="149" t="str">
        <f t="shared" ca="1" si="9"/>
        <v/>
      </c>
      <c r="L148" s="147"/>
    </row>
    <row r="149" spans="2:12">
      <c r="B149" s="81"/>
      <c r="C149" s="140"/>
      <c r="D149" s="81"/>
      <c r="E149" s="81"/>
      <c r="F149" s="58"/>
      <c r="G149" s="58"/>
      <c r="H149" s="60"/>
      <c r="I149" s="140" t="str">
        <f t="shared" si="7"/>
        <v/>
      </c>
      <c r="J149" s="73" t="str">
        <f t="shared" si="8"/>
        <v xml:space="preserve"> </v>
      </c>
      <c r="K149" s="149" t="str">
        <f t="shared" ca="1" si="9"/>
        <v/>
      </c>
      <c r="L149" s="147"/>
    </row>
    <row r="150" spans="2:12">
      <c r="B150" s="81"/>
      <c r="C150" s="140"/>
      <c r="D150" s="81"/>
      <c r="E150" s="81"/>
      <c r="F150" s="58"/>
      <c r="G150" s="58"/>
      <c r="H150" s="60"/>
      <c r="I150" s="140" t="str">
        <f t="shared" si="7"/>
        <v/>
      </c>
      <c r="J150" s="73" t="str">
        <f t="shared" si="8"/>
        <v xml:space="preserve"> </v>
      </c>
      <c r="K150" s="149" t="str">
        <f t="shared" ca="1" si="9"/>
        <v/>
      </c>
      <c r="L150" s="147"/>
    </row>
    <row r="151" spans="2:12">
      <c r="B151" s="81"/>
      <c r="C151" s="140"/>
      <c r="D151" s="81"/>
      <c r="E151" s="81"/>
      <c r="F151" s="58"/>
      <c r="G151" s="58"/>
      <c r="H151" s="60"/>
      <c r="I151" s="140" t="str">
        <f t="shared" si="7"/>
        <v/>
      </c>
      <c r="J151" s="73" t="str">
        <f t="shared" si="8"/>
        <v xml:space="preserve"> </v>
      </c>
      <c r="K151" s="149" t="str">
        <f t="shared" ca="1" si="9"/>
        <v/>
      </c>
      <c r="L151" s="147"/>
    </row>
    <row r="152" spans="2:12">
      <c r="B152" s="81"/>
      <c r="C152" s="140"/>
      <c r="D152" s="81"/>
      <c r="E152" s="81"/>
      <c r="F152" s="58"/>
      <c r="G152" s="58"/>
      <c r="H152" s="60"/>
      <c r="I152" s="140" t="str">
        <f t="shared" si="7"/>
        <v/>
      </c>
      <c r="J152" s="73" t="str">
        <f t="shared" si="8"/>
        <v xml:space="preserve"> </v>
      </c>
      <c r="K152" s="149" t="str">
        <f t="shared" ca="1" si="9"/>
        <v/>
      </c>
      <c r="L152" s="147"/>
    </row>
    <row r="153" spans="2:12">
      <c r="B153" s="81"/>
      <c r="C153" s="140"/>
      <c r="D153" s="81"/>
      <c r="E153" s="81"/>
      <c r="F153" s="58"/>
      <c r="G153" s="58"/>
      <c r="H153" s="60"/>
      <c r="I153" s="140" t="str">
        <f t="shared" si="7"/>
        <v/>
      </c>
      <c r="J153" s="73" t="str">
        <f t="shared" si="8"/>
        <v xml:space="preserve"> </v>
      </c>
      <c r="K153" s="149" t="str">
        <f t="shared" ca="1" si="9"/>
        <v/>
      </c>
      <c r="L153" s="147"/>
    </row>
    <row r="154" spans="2:12">
      <c r="B154" s="81"/>
      <c r="C154" s="140"/>
      <c r="D154" s="81"/>
      <c r="E154" s="81"/>
      <c r="F154" s="58"/>
      <c r="G154" s="58"/>
      <c r="H154" s="60"/>
      <c r="I154" s="140" t="str">
        <f t="shared" si="7"/>
        <v/>
      </c>
      <c r="J154" s="73" t="str">
        <f t="shared" si="8"/>
        <v xml:space="preserve"> </v>
      </c>
      <c r="K154" s="149" t="str">
        <f t="shared" ca="1" si="9"/>
        <v/>
      </c>
      <c r="L154" s="147"/>
    </row>
    <row r="155" spans="2:12">
      <c r="B155" s="81"/>
      <c r="C155" s="140"/>
      <c r="D155" s="81"/>
      <c r="E155" s="81"/>
      <c r="F155" s="58"/>
      <c r="G155" s="58"/>
      <c r="H155" s="60"/>
      <c r="I155" s="140" t="str">
        <f t="shared" si="7"/>
        <v/>
      </c>
      <c r="J155" s="73" t="str">
        <f t="shared" si="8"/>
        <v xml:space="preserve"> </v>
      </c>
      <c r="K155" s="149" t="str">
        <f t="shared" ca="1" si="9"/>
        <v/>
      </c>
      <c r="L155" s="147"/>
    </row>
    <row r="156" spans="2:12">
      <c r="B156" s="81"/>
      <c r="C156" s="140"/>
      <c r="D156" s="81"/>
      <c r="E156" s="81"/>
      <c r="F156" s="58"/>
      <c r="G156" s="58"/>
      <c r="H156" s="60"/>
      <c r="I156" s="140" t="str">
        <f t="shared" si="7"/>
        <v/>
      </c>
      <c r="J156" s="73" t="str">
        <f t="shared" si="8"/>
        <v xml:space="preserve"> </v>
      </c>
      <c r="K156" s="149" t="str">
        <f t="shared" ca="1" si="9"/>
        <v/>
      </c>
      <c r="L156" s="147"/>
    </row>
    <row r="157" spans="2:12">
      <c r="B157" s="81"/>
      <c r="C157" s="140"/>
      <c r="D157" s="81"/>
      <c r="E157" s="81"/>
      <c r="F157" s="58"/>
      <c r="G157" s="58"/>
      <c r="H157" s="60"/>
      <c r="I157" s="140" t="str">
        <f t="shared" si="7"/>
        <v/>
      </c>
      <c r="J157" s="73" t="str">
        <f t="shared" si="8"/>
        <v xml:space="preserve"> </v>
      </c>
      <c r="K157" s="149" t="str">
        <f t="shared" ca="1" si="9"/>
        <v/>
      </c>
      <c r="L157" s="147"/>
    </row>
    <row r="158" spans="2:12">
      <c r="B158" s="81"/>
      <c r="C158" s="140"/>
      <c r="D158" s="81"/>
      <c r="E158" s="81"/>
      <c r="F158" s="58"/>
      <c r="G158" s="58"/>
      <c r="H158" s="60"/>
      <c r="I158" s="140" t="str">
        <f t="shared" si="7"/>
        <v/>
      </c>
      <c r="J158" s="73" t="str">
        <f t="shared" si="8"/>
        <v xml:space="preserve"> </v>
      </c>
      <c r="K158" s="149" t="str">
        <f t="shared" ca="1" si="9"/>
        <v/>
      </c>
      <c r="L158" s="147"/>
    </row>
    <row r="159" spans="2:12">
      <c r="B159" s="81"/>
      <c r="C159" s="140"/>
      <c r="D159" s="81"/>
      <c r="E159" s="81"/>
      <c r="F159" s="58"/>
      <c r="G159" s="58"/>
      <c r="H159" s="60"/>
      <c r="I159" s="140" t="str">
        <f t="shared" si="7"/>
        <v/>
      </c>
      <c r="J159" s="73" t="str">
        <f t="shared" si="8"/>
        <v xml:space="preserve"> </v>
      </c>
      <c r="K159" s="149" t="str">
        <f t="shared" ca="1" si="9"/>
        <v/>
      </c>
      <c r="L159" s="147"/>
    </row>
    <row r="160" spans="2:12">
      <c r="B160" s="81"/>
      <c r="C160" s="140"/>
      <c r="D160" s="81"/>
      <c r="E160" s="81"/>
      <c r="F160" s="58"/>
      <c r="G160" s="58"/>
      <c r="H160" s="60"/>
      <c r="I160" s="140" t="str">
        <f t="shared" si="7"/>
        <v/>
      </c>
      <c r="J160" s="73" t="str">
        <f t="shared" si="8"/>
        <v xml:space="preserve"> </v>
      </c>
      <c r="K160" s="149" t="str">
        <f t="shared" ca="1" si="9"/>
        <v/>
      </c>
      <c r="L160" s="147"/>
    </row>
    <row r="161" spans="2:12">
      <c r="B161" s="81"/>
      <c r="C161" s="140"/>
      <c r="D161" s="81"/>
      <c r="E161" s="81"/>
      <c r="F161" s="58"/>
      <c r="G161" s="58"/>
      <c r="H161" s="60"/>
      <c r="I161" s="140" t="str">
        <f t="shared" si="7"/>
        <v/>
      </c>
      <c r="J161" s="73" t="str">
        <f t="shared" si="8"/>
        <v xml:space="preserve"> </v>
      </c>
      <c r="K161" s="149" t="str">
        <f t="shared" ca="1" si="9"/>
        <v/>
      </c>
      <c r="L161" s="147"/>
    </row>
    <row r="162" spans="2:12">
      <c r="B162" s="81"/>
      <c r="C162" s="140"/>
      <c r="D162" s="81"/>
      <c r="E162" s="81"/>
      <c r="F162" s="58"/>
      <c r="G162" s="58"/>
      <c r="H162" s="60"/>
      <c r="I162" s="140" t="str">
        <f t="shared" si="7"/>
        <v/>
      </c>
      <c r="J162" s="73" t="str">
        <f t="shared" si="8"/>
        <v xml:space="preserve"> </v>
      </c>
      <c r="K162" s="149" t="str">
        <f t="shared" ca="1" si="9"/>
        <v/>
      </c>
      <c r="L162" s="147"/>
    </row>
    <row r="163" spans="2:12">
      <c r="B163" s="81"/>
      <c r="C163" s="140"/>
      <c r="D163" s="81"/>
      <c r="E163" s="81"/>
      <c r="F163" s="58"/>
      <c r="G163" s="58"/>
      <c r="H163" s="60"/>
      <c r="I163" s="140" t="str">
        <f t="shared" si="7"/>
        <v/>
      </c>
      <c r="J163" s="73" t="str">
        <f t="shared" si="8"/>
        <v xml:space="preserve"> </v>
      </c>
      <c r="K163" s="149" t="str">
        <f t="shared" ca="1" si="9"/>
        <v/>
      </c>
      <c r="L163" s="147"/>
    </row>
    <row r="164" spans="2:12">
      <c r="B164" s="81"/>
      <c r="C164" s="140"/>
      <c r="D164" s="81"/>
      <c r="E164" s="81"/>
      <c r="F164" s="58"/>
      <c r="G164" s="58"/>
      <c r="H164" s="60"/>
      <c r="I164" s="140" t="str">
        <f t="shared" si="7"/>
        <v/>
      </c>
      <c r="J164" s="73" t="str">
        <f t="shared" si="8"/>
        <v xml:space="preserve"> </v>
      </c>
      <c r="K164" s="149" t="str">
        <f t="shared" ca="1" si="9"/>
        <v/>
      </c>
      <c r="L164" s="147"/>
    </row>
    <row r="165" spans="2:12">
      <c r="B165" s="81"/>
      <c r="C165" s="140"/>
      <c r="D165" s="81"/>
      <c r="E165" s="81"/>
      <c r="F165" s="58"/>
      <c r="G165" s="58"/>
      <c r="H165" s="60"/>
      <c r="I165" s="140" t="str">
        <f t="shared" si="7"/>
        <v/>
      </c>
      <c r="J165" s="73" t="str">
        <f t="shared" si="8"/>
        <v xml:space="preserve"> </v>
      </c>
      <c r="K165" s="149" t="str">
        <f t="shared" ca="1" si="9"/>
        <v/>
      </c>
      <c r="L165" s="147"/>
    </row>
    <row r="166" spans="2:12">
      <c r="B166" s="81"/>
      <c r="C166" s="140"/>
      <c r="D166" s="81"/>
      <c r="E166" s="81"/>
      <c r="F166" s="58"/>
      <c r="G166" s="58"/>
      <c r="H166" s="60"/>
      <c r="I166" s="140" t="str">
        <f t="shared" si="7"/>
        <v/>
      </c>
      <c r="J166" s="73" t="str">
        <f t="shared" si="8"/>
        <v xml:space="preserve"> </v>
      </c>
      <c r="K166" s="149" t="str">
        <f t="shared" ca="1" si="9"/>
        <v/>
      </c>
      <c r="L166" s="147"/>
    </row>
    <row r="167" spans="2:12">
      <c r="B167" s="81"/>
      <c r="C167" s="140"/>
      <c r="D167" s="81"/>
      <c r="E167" s="81"/>
      <c r="F167" s="58"/>
      <c r="G167" s="58"/>
      <c r="H167" s="60"/>
      <c r="I167" s="140" t="str">
        <f t="shared" si="7"/>
        <v/>
      </c>
      <c r="J167" s="73" t="str">
        <f t="shared" si="8"/>
        <v xml:space="preserve"> </v>
      </c>
      <c r="K167" s="149" t="str">
        <f t="shared" ca="1" si="9"/>
        <v/>
      </c>
      <c r="L167" s="147"/>
    </row>
    <row r="168" spans="2:12">
      <c r="B168" s="81"/>
      <c r="C168" s="140"/>
      <c r="D168" s="81"/>
      <c r="E168" s="81"/>
      <c r="F168" s="58"/>
      <c r="G168" s="58"/>
      <c r="H168" s="60"/>
      <c r="I168" s="140" t="str">
        <f t="shared" si="7"/>
        <v/>
      </c>
      <c r="J168" s="73" t="str">
        <f t="shared" si="8"/>
        <v xml:space="preserve"> </v>
      </c>
      <c r="K168" s="149" t="str">
        <f t="shared" ca="1" si="9"/>
        <v/>
      </c>
      <c r="L168" s="147"/>
    </row>
    <row r="169" spans="2:12">
      <c r="B169" s="81"/>
      <c r="C169" s="140"/>
      <c r="D169" s="81"/>
      <c r="E169" s="81"/>
      <c r="F169" s="58"/>
      <c r="G169" s="58"/>
      <c r="H169" s="60"/>
      <c r="I169" s="140" t="str">
        <f t="shared" si="7"/>
        <v/>
      </c>
      <c r="J169" s="73" t="str">
        <f t="shared" si="8"/>
        <v xml:space="preserve"> </v>
      </c>
      <c r="K169" s="149" t="str">
        <f t="shared" ca="1" si="9"/>
        <v/>
      </c>
      <c r="L169" s="147"/>
    </row>
    <row r="170" spans="2:12">
      <c r="B170" s="81"/>
      <c r="C170" s="140"/>
      <c r="D170" s="81"/>
      <c r="E170" s="81"/>
      <c r="F170" s="58"/>
      <c r="G170" s="58"/>
      <c r="H170" s="60"/>
      <c r="I170" s="140" t="str">
        <f t="shared" si="7"/>
        <v/>
      </c>
      <c r="J170" s="73" t="str">
        <f t="shared" si="8"/>
        <v xml:space="preserve"> </v>
      </c>
      <c r="K170" s="149" t="str">
        <f t="shared" ca="1" si="9"/>
        <v/>
      </c>
      <c r="L170" s="147"/>
    </row>
    <row r="171" spans="2:12">
      <c r="B171" s="81"/>
      <c r="C171" s="140"/>
      <c r="D171" s="81"/>
      <c r="E171" s="81"/>
      <c r="F171" s="58"/>
      <c r="G171" s="58"/>
      <c r="H171" s="60"/>
      <c r="I171" s="140" t="str">
        <f t="shared" si="7"/>
        <v/>
      </c>
      <c r="J171" s="73" t="str">
        <f t="shared" si="8"/>
        <v xml:space="preserve"> </v>
      </c>
      <c r="K171" s="149" t="str">
        <f t="shared" ca="1" si="9"/>
        <v/>
      </c>
      <c r="L171" s="147"/>
    </row>
    <row r="172" spans="2:12">
      <c r="B172" s="81"/>
      <c r="C172" s="140"/>
      <c r="D172" s="81"/>
      <c r="E172" s="81"/>
      <c r="F172" s="58"/>
      <c r="G172" s="58"/>
      <c r="H172" s="60"/>
      <c r="I172" s="140" t="str">
        <f t="shared" si="7"/>
        <v/>
      </c>
      <c r="J172" s="73" t="str">
        <f t="shared" si="8"/>
        <v xml:space="preserve"> </v>
      </c>
      <c r="K172" s="149" t="str">
        <f t="shared" ca="1" si="9"/>
        <v/>
      </c>
      <c r="L172" s="147"/>
    </row>
    <row r="173" spans="2:12">
      <c r="B173" s="81"/>
      <c r="C173" s="140"/>
      <c r="D173" s="81"/>
      <c r="E173" s="81"/>
      <c r="F173" s="58"/>
      <c r="G173" s="58"/>
      <c r="H173" s="60"/>
      <c r="I173" s="140" t="str">
        <f t="shared" si="7"/>
        <v/>
      </c>
      <c r="J173" s="73" t="str">
        <f t="shared" si="8"/>
        <v xml:space="preserve"> </v>
      </c>
      <c r="K173" s="149" t="str">
        <f t="shared" ca="1" si="9"/>
        <v/>
      </c>
      <c r="L173" s="147"/>
    </row>
    <row r="174" spans="2:12">
      <c r="B174" s="81"/>
      <c r="C174" s="140"/>
      <c r="D174" s="81"/>
      <c r="E174" s="81"/>
      <c r="F174" s="58"/>
      <c r="G174" s="58"/>
      <c r="H174" s="60"/>
      <c r="I174" s="140" t="str">
        <f t="shared" si="7"/>
        <v/>
      </c>
      <c r="J174" s="73" t="str">
        <f t="shared" si="8"/>
        <v xml:space="preserve"> </v>
      </c>
      <c r="K174" s="149" t="str">
        <f t="shared" ca="1" si="9"/>
        <v/>
      </c>
      <c r="L174" s="147"/>
    </row>
    <row r="175" spans="2:12">
      <c r="B175" s="81"/>
      <c r="C175" s="140"/>
      <c r="D175" s="81"/>
      <c r="E175" s="81"/>
      <c r="F175" s="58"/>
      <c r="G175" s="58"/>
      <c r="H175" s="60"/>
      <c r="I175" s="140" t="str">
        <f t="shared" si="7"/>
        <v/>
      </c>
      <c r="J175" s="73" t="str">
        <f t="shared" si="8"/>
        <v xml:space="preserve"> </v>
      </c>
      <c r="K175" s="149" t="str">
        <f t="shared" ca="1" si="9"/>
        <v/>
      </c>
      <c r="L175" s="147"/>
    </row>
    <row r="176" spans="2:12">
      <c r="B176" s="81"/>
      <c r="C176" s="140"/>
      <c r="D176" s="81"/>
      <c r="E176" s="81"/>
      <c r="F176" s="58"/>
      <c r="G176" s="58"/>
      <c r="H176" s="60"/>
      <c r="I176" s="140" t="str">
        <f t="shared" si="7"/>
        <v/>
      </c>
      <c r="J176" s="73" t="str">
        <f t="shared" si="8"/>
        <v xml:space="preserve"> </v>
      </c>
      <c r="K176" s="149" t="str">
        <f t="shared" ca="1" si="9"/>
        <v/>
      </c>
      <c r="L176" s="147"/>
    </row>
    <row r="177" spans="2:12">
      <c r="B177" s="81"/>
      <c r="C177" s="140"/>
      <c r="D177" s="81"/>
      <c r="E177" s="81"/>
      <c r="F177" s="58"/>
      <c r="G177" s="58"/>
      <c r="H177" s="60"/>
      <c r="I177" s="140" t="str">
        <f t="shared" si="7"/>
        <v/>
      </c>
      <c r="J177" s="73" t="str">
        <f t="shared" si="8"/>
        <v xml:space="preserve"> </v>
      </c>
      <c r="K177" s="149" t="str">
        <f t="shared" ca="1" si="9"/>
        <v/>
      </c>
      <c r="L177" s="147"/>
    </row>
    <row r="178" spans="2:12">
      <c r="B178" s="81"/>
      <c r="C178" s="140"/>
      <c r="D178" s="81"/>
      <c r="E178" s="81"/>
      <c r="F178" s="58"/>
      <c r="G178" s="58"/>
      <c r="H178" s="60"/>
      <c r="I178" s="140" t="str">
        <f t="shared" si="7"/>
        <v/>
      </c>
      <c r="J178" s="73" t="str">
        <f t="shared" si="8"/>
        <v xml:space="preserve"> </v>
      </c>
      <c r="K178" s="149" t="str">
        <f t="shared" ca="1" si="9"/>
        <v/>
      </c>
      <c r="L178" s="147"/>
    </row>
    <row r="179" spans="2:12">
      <c r="B179" s="81"/>
      <c r="C179" s="140"/>
      <c r="D179" s="81"/>
      <c r="E179" s="81"/>
      <c r="F179" s="58"/>
      <c r="G179" s="58"/>
      <c r="H179" s="60"/>
      <c r="I179" s="140" t="str">
        <f t="shared" si="7"/>
        <v/>
      </c>
      <c r="J179" s="73" t="str">
        <f t="shared" si="8"/>
        <v xml:space="preserve"> </v>
      </c>
      <c r="K179" s="149" t="str">
        <f t="shared" ca="1" si="9"/>
        <v/>
      </c>
      <c r="L179" s="147"/>
    </row>
    <row r="180" spans="2:12">
      <c r="B180" s="81"/>
      <c r="C180" s="140"/>
      <c r="D180" s="81"/>
      <c r="E180" s="81"/>
      <c r="F180" s="58"/>
      <c r="G180" s="58"/>
      <c r="H180" s="60"/>
      <c r="I180" s="140" t="str">
        <f t="shared" si="7"/>
        <v/>
      </c>
      <c r="J180" s="73" t="str">
        <f t="shared" si="8"/>
        <v xml:space="preserve"> </v>
      </c>
      <c r="K180" s="149" t="str">
        <f t="shared" ca="1" si="9"/>
        <v/>
      </c>
      <c r="L180" s="147"/>
    </row>
    <row r="181" spans="2:12">
      <c r="B181" s="81"/>
      <c r="C181" s="140"/>
      <c r="D181" s="81"/>
      <c r="E181" s="81"/>
      <c r="F181" s="58"/>
      <c r="G181" s="58"/>
      <c r="H181" s="60"/>
      <c r="I181" s="140" t="str">
        <f t="shared" si="7"/>
        <v/>
      </c>
      <c r="J181" s="73" t="str">
        <f t="shared" si="8"/>
        <v xml:space="preserve"> </v>
      </c>
      <c r="K181" s="149" t="str">
        <f t="shared" ca="1" si="9"/>
        <v/>
      </c>
      <c r="L181" s="147"/>
    </row>
    <row r="182" spans="2:12">
      <c r="B182" s="81"/>
      <c r="C182" s="140"/>
      <c r="D182" s="81"/>
      <c r="E182" s="81"/>
      <c r="F182" s="58"/>
      <c r="G182" s="58"/>
      <c r="H182" s="60"/>
      <c r="I182" s="140" t="str">
        <f t="shared" si="7"/>
        <v/>
      </c>
      <c r="J182" s="73" t="str">
        <f t="shared" si="8"/>
        <v xml:space="preserve"> </v>
      </c>
      <c r="K182" s="149" t="str">
        <f t="shared" ca="1" si="9"/>
        <v/>
      </c>
      <c r="L182" s="147"/>
    </row>
    <row r="183" spans="2:12">
      <c r="B183" s="81"/>
      <c r="C183" s="140"/>
      <c r="D183" s="81"/>
      <c r="E183" s="81"/>
      <c r="F183" s="58"/>
      <c r="G183" s="58"/>
      <c r="H183" s="60"/>
      <c r="I183" s="140" t="str">
        <f t="shared" si="7"/>
        <v/>
      </c>
      <c r="J183" s="73" t="str">
        <f t="shared" si="8"/>
        <v xml:space="preserve"> </v>
      </c>
      <c r="K183" s="149" t="str">
        <f t="shared" ca="1" si="9"/>
        <v/>
      </c>
      <c r="L183" s="147"/>
    </row>
    <row r="184" spans="2:12">
      <c r="B184" s="81"/>
      <c r="C184" s="140"/>
      <c r="D184" s="81"/>
      <c r="E184" s="81"/>
      <c r="F184" s="58"/>
      <c r="G184" s="58"/>
      <c r="H184" s="60"/>
      <c r="I184" s="140" t="str">
        <f t="shared" si="7"/>
        <v/>
      </c>
      <c r="J184" s="73" t="str">
        <f t="shared" si="8"/>
        <v xml:space="preserve"> </v>
      </c>
      <c r="K184" s="149" t="str">
        <f t="shared" ca="1" si="9"/>
        <v/>
      </c>
      <c r="L184" s="147"/>
    </row>
    <row r="185" spans="2:12">
      <c r="B185" s="81"/>
      <c r="C185" s="140"/>
      <c r="D185" s="81"/>
      <c r="E185" s="81"/>
      <c r="F185" s="58"/>
      <c r="G185" s="58"/>
      <c r="H185" s="60"/>
      <c r="I185" s="140" t="str">
        <f t="shared" si="7"/>
        <v/>
      </c>
      <c r="J185" s="73" t="str">
        <f t="shared" si="8"/>
        <v xml:space="preserve"> </v>
      </c>
      <c r="K185" s="149" t="str">
        <f t="shared" ca="1" si="9"/>
        <v/>
      </c>
      <c r="L185" s="147"/>
    </row>
    <row r="186" spans="2:12">
      <c r="B186" s="81"/>
      <c r="C186" s="140"/>
      <c r="D186" s="81"/>
      <c r="E186" s="81"/>
      <c r="F186" s="58"/>
      <c r="G186" s="58"/>
      <c r="H186" s="60"/>
      <c r="I186" s="140" t="str">
        <f t="shared" si="7"/>
        <v/>
      </c>
      <c r="J186" s="73" t="str">
        <f t="shared" si="8"/>
        <v xml:space="preserve"> </v>
      </c>
      <c r="K186" s="149" t="str">
        <f t="shared" ca="1" si="9"/>
        <v/>
      </c>
      <c r="L186" s="147"/>
    </row>
    <row r="187" spans="2:12">
      <c r="B187" s="81"/>
      <c r="C187" s="140"/>
      <c r="D187" s="81"/>
      <c r="E187" s="81"/>
      <c r="F187" s="58"/>
      <c r="G187" s="58"/>
      <c r="H187" s="60"/>
      <c r="I187" s="140" t="str">
        <f t="shared" si="7"/>
        <v/>
      </c>
      <c r="J187" s="73" t="str">
        <f t="shared" si="8"/>
        <v xml:space="preserve"> </v>
      </c>
      <c r="K187" s="149" t="str">
        <f t="shared" ca="1" si="9"/>
        <v/>
      </c>
      <c r="L187" s="147"/>
    </row>
    <row r="188" spans="2:12">
      <c r="B188" s="81"/>
      <c r="C188" s="140"/>
      <c r="D188" s="81"/>
      <c r="E188" s="81"/>
      <c r="F188" s="58"/>
      <c r="G188" s="58"/>
      <c r="H188" s="60"/>
      <c r="I188" s="140" t="str">
        <f t="shared" si="7"/>
        <v/>
      </c>
      <c r="J188" s="73" t="str">
        <f t="shared" si="8"/>
        <v xml:space="preserve"> </v>
      </c>
      <c r="K188" s="149" t="str">
        <f t="shared" ca="1" si="9"/>
        <v/>
      </c>
      <c r="L188" s="147"/>
    </row>
    <row r="189" spans="2:12">
      <c r="B189" s="81"/>
      <c r="C189" s="140"/>
      <c r="D189" s="81"/>
      <c r="E189" s="81"/>
      <c r="F189" s="58"/>
      <c r="G189" s="58"/>
      <c r="H189" s="60"/>
      <c r="I189" s="140" t="str">
        <f t="shared" si="7"/>
        <v/>
      </c>
      <c r="J189" s="73" t="str">
        <f t="shared" si="8"/>
        <v xml:space="preserve"> </v>
      </c>
      <c r="K189" s="149" t="str">
        <f t="shared" ca="1" si="9"/>
        <v/>
      </c>
      <c r="L189" s="147"/>
    </row>
    <row r="190" spans="2:12">
      <c r="B190" s="81"/>
      <c r="C190" s="140"/>
      <c r="D190" s="81"/>
      <c r="E190" s="81"/>
      <c r="F190" s="58"/>
      <c r="G190" s="58"/>
      <c r="H190" s="60"/>
      <c r="I190" s="140" t="str">
        <f t="shared" si="7"/>
        <v/>
      </c>
      <c r="J190" s="73" t="str">
        <f t="shared" si="8"/>
        <v xml:space="preserve"> </v>
      </c>
      <c r="K190" s="149" t="str">
        <f t="shared" ca="1" si="9"/>
        <v/>
      </c>
      <c r="L190" s="147"/>
    </row>
    <row r="191" spans="2:12">
      <c r="B191" s="81"/>
      <c r="C191" s="140"/>
      <c r="D191" s="81"/>
      <c r="E191" s="81"/>
      <c r="F191" s="58"/>
      <c r="G191" s="58"/>
      <c r="H191" s="60"/>
      <c r="I191" s="140" t="str">
        <f t="shared" si="7"/>
        <v/>
      </c>
      <c r="J191" s="73" t="str">
        <f t="shared" si="8"/>
        <v xml:space="preserve"> </v>
      </c>
      <c r="K191" s="149" t="str">
        <f t="shared" ca="1" si="9"/>
        <v/>
      </c>
      <c r="L191" s="147"/>
    </row>
    <row r="192" spans="2:12">
      <c r="B192" s="81"/>
      <c r="C192" s="140"/>
      <c r="D192" s="81"/>
      <c r="E192" s="81"/>
      <c r="F192" s="58"/>
      <c r="G192" s="58"/>
      <c r="H192" s="60"/>
      <c r="I192" s="140" t="str">
        <f t="shared" si="7"/>
        <v/>
      </c>
      <c r="J192" s="73" t="str">
        <f t="shared" si="8"/>
        <v xml:space="preserve"> </v>
      </c>
      <c r="K192" s="149" t="str">
        <f t="shared" ca="1" si="9"/>
        <v/>
      </c>
      <c r="L192" s="147"/>
    </row>
    <row r="193" spans="2:12">
      <c r="B193" s="81"/>
      <c r="C193" s="140"/>
      <c r="D193" s="81"/>
      <c r="E193" s="81"/>
      <c r="F193" s="58"/>
      <c r="G193" s="58"/>
      <c r="H193" s="60"/>
      <c r="I193" s="140" t="str">
        <f t="shared" si="7"/>
        <v/>
      </c>
      <c r="J193" s="73" t="str">
        <f t="shared" si="8"/>
        <v xml:space="preserve"> </v>
      </c>
      <c r="K193" s="149" t="str">
        <f t="shared" ca="1" si="9"/>
        <v/>
      </c>
      <c r="L193" s="147"/>
    </row>
    <row r="194" spans="2:12">
      <c r="B194" s="81"/>
      <c r="C194" s="140"/>
      <c r="D194" s="81"/>
      <c r="E194" s="81"/>
      <c r="F194" s="58"/>
      <c r="G194" s="58"/>
      <c r="H194" s="60"/>
      <c r="I194" s="140" t="str">
        <f t="shared" si="7"/>
        <v/>
      </c>
      <c r="J194" s="73" t="str">
        <f t="shared" si="8"/>
        <v xml:space="preserve"> </v>
      </c>
      <c r="K194" s="149" t="str">
        <f t="shared" ca="1" si="9"/>
        <v/>
      </c>
      <c r="L194" s="147"/>
    </row>
    <row r="195" spans="2:12">
      <c r="B195" s="81"/>
      <c r="C195" s="140"/>
      <c r="D195" s="81"/>
      <c r="E195" s="81"/>
      <c r="F195" s="58"/>
      <c r="G195" s="58"/>
      <c r="H195" s="60"/>
      <c r="I195" s="140" t="str">
        <f t="shared" si="7"/>
        <v/>
      </c>
      <c r="J195" s="73" t="str">
        <f t="shared" si="8"/>
        <v xml:space="preserve"> </v>
      </c>
      <c r="K195" s="149" t="str">
        <f t="shared" ca="1" si="9"/>
        <v/>
      </c>
      <c r="L195" s="147"/>
    </row>
    <row r="196" spans="2:12">
      <c r="B196" s="81"/>
      <c r="C196" s="140"/>
      <c r="D196" s="81"/>
      <c r="E196" s="81"/>
      <c r="F196" s="58"/>
      <c r="G196" s="58"/>
      <c r="H196" s="60"/>
      <c r="I196" s="140" t="str">
        <f t="shared" si="7"/>
        <v/>
      </c>
      <c r="J196" s="73" t="str">
        <f t="shared" si="8"/>
        <v xml:space="preserve"> </v>
      </c>
      <c r="K196" s="149" t="str">
        <f t="shared" ca="1" si="9"/>
        <v/>
      </c>
      <c r="L196" s="147"/>
    </row>
    <row r="197" spans="2:12">
      <c r="B197" s="81"/>
      <c r="C197" s="140"/>
      <c r="D197" s="81"/>
      <c r="E197" s="81"/>
      <c r="F197" s="58"/>
      <c r="G197" s="58"/>
      <c r="H197" s="60"/>
      <c r="I197" s="140" t="str">
        <f t="shared" si="7"/>
        <v/>
      </c>
      <c r="J197" s="73" t="str">
        <f t="shared" si="8"/>
        <v xml:space="preserve"> </v>
      </c>
      <c r="K197" s="149" t="str">
        <f t="shared" ca="1" si="9"/>
        <v/>
      </c>
      <c r="L197" s="147"/>
    </row>
    <row r="198" spans="2:12">
      <c r="B198" s="81"/>
      <c r="C198" s="140"/>
      <c r="D198" s="81"/>
      <c r="E198" s="81"/>
      <c r="F198" s="58"/>
      <c r="G198" s="58"/>
      <c r="H198" s="60"/>
      <c r="I198" s="140" t="str">
        <f t="shared" si="7"/>
        <v/>
      </c>
      <c r="J198" s="73" t="str">
        <f t="shared" si="8"/>
        <v xml:space="preserve"> </v>
      </c>
      <c r="K198" s="149" t="str">
        <f t="shared" ca="1" si="9"/>
        <v/>
      </c>
      <c r="L198" s="147"/>
    </row>
    <row r="199" spans="2:12">
      <c r="B199" s="81"/>
      <c r="C199" s="140"/>
      <c r="D199" s="81"/>
      <c r="E199" s="81"/>
      <c r="F199" s="58"/>
      <c r="G199" s="58"/>
      <c r="H199" s="60"/>
      <c r="I199" s="140" t="str">
        <f t="shared" si="7"/>
        <v/>
      </c>
      <c r="J199" s="73" t="str">
        <f t="shared" si="8"/>
        <v xml:space="preserve"> </v>
      </c>
      <c r="K199" s="149" t="str">
        <f t="shared" ca="1" si="9"/>
        <v/>
      </c>
      <c r="L199" s="147"/>
    </row>
    <row r="200" spans="2:12">
      <c r="B200" s="81"/>
      <c r="C200" s="140"/>
      <c r="D200" s="81"/>
      <c r="E200" s="81"/>
      <c r="F200" s="58"/>
      <c r="G200" s="58"/>
      <c r="H200" s="60"/>
      <c r="I200" s="140" t="str">
        <f t="shared" si="7"/>
        <v/>
      </c>
      <c r="J200" s="73" t="str">
        <f t="shared" si="8"/>
        <v xml:space="preserve"> </v>
      </c>
      <c r="K200" s="149" t="str">
        <f t="shared" ca="1" si="9"/>
        <v/>
      </c>
      <c r="L200" s="147"/>
    </row>
    <row r="201" spans="2:12">
      <c r="B201" s="81"/>
      <c r="C201" s="140"/>
      <c r="D201" s="81"/>
      <c r="E201" s="81"/>
      <c r="F201" s="58"/>
      <c r="G201" s="58"/>
      <c r="H201" s="60"/>
      <c r="I201" s="140" t="str">
        <f t="shared" si="7"/>
        <v/>
      </c>
      <c r="J201" s="73" t="str">
        <f t="shared" si="8"/>
        <v xml:space="preserve"> </v>
      </c>
      <c r="K201" s="149" t="str">
        <f t="shared" ca="1" si="9"/>
        <v/>
      </c>
      <c r="L201" s="147"/>
    </row>
    <row r="202" spans="2:12">
      <c r="B202" s="81"/>
      <c r="C202" s="140"/>
      <c r="D202" s="81"/>
      <c r="E202" s="81"/>
      <c r="F202" s="58"/>
      <c r="G202" s="58"/>
      <c r="H202" s="60"/>
      <c r="I202" s="140" t="str">
        <f t="shared" si="7"/>
        <v/>
      </c>
      <c r="J202" s="73" t="str">
        <f t="shared" si="8"/>
        <v xml:space="preserve"> </v>
      </c>
      <c r="K202" s="149" t="str">
        <f t="shared" ca="1" si="9"/>
        <v/>
      </c>
      <c r="L202" s="147"/>
    </row>
    <row r="203" spans="2:12">
      <c r="B203" s="81"/>
      <c r="C203" s="140"/>
      <c r="D203" s="81"/>
      <c r="E203" s="81"/>
      <c r="F203" s="58"/>
      <c r="G203" s="58"/>
      <c r="H203" s="60"/>
      <c r="I203" s="140" t="str">
        <f t="shared" si="7"/>
        <v/>
      </c>
      <c r="J203" s="73" t="str">
        <f t="shared" si="8"/>
        <v xml:space="preserve"> </v>
      </c>
      <c r="K203" s="149" t="str">
        <f t="shared" ca="1" si="9"/>
        <v/>
      </c>
      <c r="L203" s="147"/>
    </row>
    <row r="204" spans="2:12">
      <c r="B204" s="81"/>
      <c r="C204" s="140"/>
      <c r="D204" s="81"/>
      <c r="E204" s="81"/>
      <c r="F204" s="58"/>
      <c r="G204" s="58"/>
      <c r="H204" s="60"/>
      <c r="I204" s="140" t="str">
        <f t="shared" ref="I204:I267" si="10">IF(OR($H204="Nej",$C$6="",$C$6="Nej"),IF(AND($B204="",$H204=""),"","Ej aktuellt"),"")</f>
        <v/>
      </c>
      <c r="J204" s="73" t="str">
        <f t="shared" ref="J204:J267" si="11">IFERROR(IF(AND($C$4&lt;=G204,$C$4&lt;&gt;""),"Ja",IF(AND($G204="",$C$4&lt;&gt;""),IF($B204=""," ","Stegklass saknas"),IF(AND($C$4="",$G204&lt;&gt;""),"N/A",IF(AND($C$4="",$G204="")," ","Nej")))),"1/0")</f>
        <v xml:space="preserve"> </v>
      </c>
      <c r="K204" s="149" t="str">
        <f t="shared" ca="1" si="9"/>
        <v/>
      </c>
      <c r="L204" s="147"/>
    </row>
    <row r="205" spans="2:12">
      <c r="B205" s="81"/>
      <c r="C205" s="140"/>
      <c r="D205" s="81"/>
      <c r="E205" s="81"/>
      <c r="F205" s="58"/>
      <c r="G205" s="58"/>
      <c r="H205" s="60"/>
      <c r="I205" s="140" t="str">
        <f t="shared" si="10"/>
        <v/>
      </c>
      <c r="J205" s="73" t="str">
        <f t="shared" si="11"/>
        <v xml:space="preserve"> </v>
      </c>
      <c r="K205" s="149" t="str">
        <f t="shared" ca="1" si="9"/>
        <v/>
      </c>
      <c r="L205" s="147"/>
    </row>
    <row r="206" spans="2:12">
      <c r="B206" s="81"/>
      <c r="C206" s="140"/>
      <c r="D206" s="81"/>
      <c r="E206" s="81"/>
      <c r="F206" s="58"/>
      <c r="G206" s="58"/>
      <c r="H206" s="60"/>
      <c r="I206" s="140" t="str">
        <f t="shared" si="10"/>
        <v/>
      </c>
      <c r="J206" s="73" t="str">
        <f t="shared" si="11"/>
        <v xml:space="preserve"> </v>
      </c>
      <c r="K206" s="149" t="str">
        <f t="shared" ref="K206:K269" ca="1" si="12">IFERROR(IF(AND($C$5="",$B206&lt;&gt;""),"N/A",IF($U$13-$C$5&lt;=$E206+1,"Ja",IF(AND($C$5&lt;&gt;"",$E206="",$B206&lt;&gt;""),"Årsmodell saknas",IF(AND($B206="",$E206=""),"","Nej")))),"")</f>
        <v/>
      </c>
      <c r="L206" s="147"/>
    </row>
    <row r="207" spans="2:12">
      <c r="B207" s="81"/>
      <c r="C207" s="140"/>
      <c r="D207" s="81"/>
      <c r="E207" s="81"/>
      <c r="F207" s="58"/>
      <c r="G207" s="58"/>
      <c r="H207" s="60"/>
      <c r="I207" s="140" t="str">
        <f t="shared" si="10"/>
        <v/>
      </c>
      <c r="J207" s="73" t="str">
        <f t="shared" si="11"/>
        <v xml:space="preserve"> </v>
      </c>
      <c r="K207" s="149" t="str">
        <f t="shared" ca="1" si="12"/>
        <v/>
      </c>
      <c r="L207" s="147"/>
    </row>
    <row r="208" spans="2:12">
      <c r="B208" s="81"/>
      <c r="C208" s="140"/>
      <c r="D208" s="81"/>
      <c r="E208" s="81"/>
      <c r="F208" s="58"/>
      <c r="G208" s="58"/>
      <c r="H208" s="60"/>
      <c r="I208" s="140" t="str">
        <f t="shared" si="10"/>
        <v/>
      </c>
      <c r="J208" s="73" t="str">
        <f t="shared" si="11"/>
        <v xml:space="preserve"> </v>
      </c>
      <c r="K208" s="149" t="str">
        <f t="shared" ca="1" si="12"/>
        <v/>
      </c>
      <c r="L208" s="147"/>
    </row>
    <row r="209" spans="2:12">
      <c r="B209" s="81"/>
      <c r="C209" s="140"/>
      <c r="D209" s="81"/>
      <c r="E209" s="81"/>
      <c r="F209" s="58"/>
      <c r="G209" s="58"/>
      <c r="H209" s="60"/>
      <c r="I209" s="140" t="str">
        <f t="shared" si="10"/>
        <v/>
      </c>
      <c r="J209" s="73" t="str">
        <f t="shared" si="11"/>
        <v xml:space="preserve"> </v>
      </c>
      <c r="K209" s="149" t="str">
        <f t="shared" ca="1" si="12"/>
        <v/>
      </c>
      <c r="L209" s="147"/>
    </row>
    <row r="210" spans="2:12">
      <c r="B210" s="81"/>
      <c r="C210" s="140"/>
      <c r="D210" s="81"/>
      <c r="E210" s="81"/>
      <c r="F210" s="58"/>
      <c r="G210" s="58"/>
      <c r="H210" s="60"/>
      <c r="I210" s="140" t="str">
        <f t="shared" si="10"/>
        <v/>
      </c>
      <c r="J210" s="73" t="str">
        <f t="shared" si="11"/>
        <v xml:space="preserve"> </v>
      </c>
      <c r="K210" s="149" t="str">
        <f t="shared" ca="1" si="12"/>
        <v/>
      </c>
      <c r="L210" s="147"/>
    </row>
    <row r="211" spans="2:12">
      <c r="B211" s="81"/>
      <c r="C211" s="140"/>
      <c r="D211" s="81"/>
      <c r="E211" s="81"/>
      <c r="F211" s="58"/>
      <c r="G211" s="58"/>
      <c r="H211" s="60"/>
      <c r="I211" s="140" t="str">
        <f t="shared" si="10"/>
        <v/>
      </c>
      <c r="J211" s="73" t="str">
        <f t="shared" si="11"/>
        <v xml:space="preserve"> </v>
      </c>
      <c r="K211" s="149" t="str">
        <f t="shared" ca="1" si="12"/>
        <v/>
      </c>
      <c r="L211" s="147"/>
    </row>
    <row r="212" spans="2:12">
      <c r="B212" s="81"/>
      <c r="C212" s="140"/>
      <c r="D212" s="81"/>
      <c r="E212" s="81"/>
      <c r="F212" s="58"/>
      <c r="G212" s="58"/>
      <c r="H212" s="60"/>
      <c r="I212" s="140" t="str">
        <f t="shared" si="10"/>
        <v/>
      </c>
      <c r="J212" s="73" t="str">
        <f t="shared" si="11"/>
        <v xml:space="preserve"> </v>
      </c>
      <c r="K212" s="149" t="str">
        <f t="shared" ca="1" si="12"/>
        <v/>
      </c>
      <c r="L212" s="147"/>
    </row>
    <row r="213" spans="2:12">
      <c r="B213" s="81"/>
      <c r="C213" s="140"/>
      <c r="D213" s="81"/>
      <c r="E213" s="81"/>
      <c r="F213" s="58"/>
      <c r="G213" s="58"/>
      <c r="H213" s="60"/>
      <c r="I213" s="140" t="str">
        <f t="shared" si="10"/>
        <v/>
      </c>
      <c r="J213" s="73" t="str">
        <f t="shared" si="11"/>
        <v xml:space="preserve"> </v>
      </c>
      <c r="K213" s="149" t="str">
        <f t="shared" ca="1" si="12"/>
        <v/>
      </c>
      <c r="L213" s="147"/>
    </row>
    <row r="214" spans="2:12">
      <c r="B214" s="81"/>
      <c r="C214" s="140"/>
      <c r="D214" s="81"/>
      <c r="E214" s="81"/>
      <c r="F214" s="58"/>
      <c r="G214" s="58"/>
      <c r="H214" s="60"/>
      <c r="I214" s="140" t="str">
        <f t="shared" si="10"/>
        <v/>
      </c>
      <c r="J214" s="73" t="str">
        <f t="shared" si="11"/>
        <v xml:space="preserve"> </v>
      </c>
      <c r="K214" s="149" t="str">
        <f t="shared" ca="1" si="12"/>
        <v/>
      </c>
      <c r="L214" s="147"/>
    </row>
    <row r="215" spans="2:12">
      <c r="B215" s="81"/>
      <c r="C215" s="140"/>
      <c r="D215" s="81"/>
      <c r="E215" s="81"/>
      <c r="F215" s="58"/>
      <c r="G215" s="58"/>
      <c r="H215" s="60"/>
      <c r="I215" s="140" t="str">
        <f t="shared" si="10"/>
        <v/>
      </c>
      <c r="J215" s="73" t="str">
        <f t="shared" si="11"/>
        <v xml:space="preserve"> </v>
      </c>
      <c r="K215" s="149" t="str">
        <f t="shared" ca="1" si="12"/>
        <v/>
      </c>
      <c r="L215" s="147"/>
    </row>
    <row r="216" spans="2:12">
      <c r="B216" s="81"/>
      <c r="C216" s="140"/>
      <c r="D216" s="81"/>
      <c r="E216" s="81"/>
      <c r="F216" s="58"/>
      <c r="G216" s="58"/>
      <c r="H216" s="60"/>
      <c r="I216" s="140" t="str">
        <f t="shared" si="10"/>
        <v/>
      </c>
      <c r="J216" s="73" t="str">
        <f t="shared" si="11"/>
        <v xml:space="preserve"> </v>
      </c>
      <c r="K216" s="149" t="str">
        <f t="shared" ca="1" si="12"/>
        <v/>
      </c>
      <c r="L216" s="147"/>
    </row>
    <row r="217" spans="2:12">
      <c r="B217" s="81"/>
      <c r="C217" s="140"/>
      <c r="D217" s="81"/>
      <c r="E217" s="81"/>
      <c r="F217" s="58"/>
      <c r="G217" s="58"/>
      <c r="H217" s="60"/>
      <c r="I217" s="140" t="str">
        <f t="shared" si="10"/>
        <v/>
      </c>
      <c r="J217" s="73" t="str">
        <f t="shared" si="11"/>
        <v xml:space="preserve"> </v>
      </c>
      <c r="K217" s="149" t="str">
        <f t="shared" ca="1" si="12"/>
        <v/>
      </c>
      <c r="L217" s="147"/>
    </row>
    <row r="218" spans="2:12">
      <c r="B218" s="81"/>
      <c r="C218" s="140"/>
      <c r="D218" s="81"/>
      <c r="E218" s="81"/>
      <c r="F218" s="58"/>
      <c r="G218" s="58"/>
      <c r="H218" s="60"/>
      <c r="I218" s="140" t="str">
        <f t="shared" si="10"/>
        <v/>
      </c>
      <c r="J218" s="73" t="str">
        <f t="shared" si="11"/>
        <v xml:space="preserve"> </v>
      </c>
      <c r="K218" s="149" t="str">
        <f t="shared" ca="1" si="12"/>
        <v/>
      </c>
      <c r="L218" s="147"/>
    </row>
    <row r="219" spans="2:12">
      <c r="B219" s="81"/>
      <c r="C219" s="140"/>
      <c r="D219" s="81"/>
      <c r="E219" s="81"/>
      <c r="F219" s="58"/>
      <c r="G219" s="58"/>
      <c r="H219" s="60"/>
      <c r="I219" s="140" t="str">
        <f t="shared" si="10"/>
        <v/>
      </c>
      <c r="J219" s="73" t="str">
        <f t="shared" si="11"/>
        <v xml:space="preserve"> </v>
      </c>
      <c r="K219" s="149" t="str">
        <f t="shared" ca="1" si="12"/>
        <v/>
      </c>
      <c r="L219" s="147"/>
    </row>
    <row r="220" spans="2:12">
      <c r="B220" s="81"/>
      <c r="C220" s="140"/>
      <c r="D220" s="81"/>
      <c r="E220" s="81"/>
      <c r="F220" s="58"/>
      <c r="G220" s="58"/>
      <c r="H220" s="60"/>
      <c r="I220" s="140" t="str">
        <f t="shared" si="10"/>
        <v/>
      </c>
      <c r="J220" s="73" t="str">
        <f t="shared" si="11"/>
        <v xml:space="preserve"> </v>
      </c>
      <c r="K220" s="149" t="str">
        <f t="shared" ca="1" si="12"/>
        <v/>
      </c>
      <c r="L220" s="147"/>
    </row>
    <row r="221" spans="2:12">
      <c r="B221" s="81"/>
      <c r="C221" s="140"/>
      <c r="D221" s="81"/>
      <c r="E221" s="81"/>
      <c r="F221" s="58"/>
      <c r="G221" s="58"/>
      <c r="H221" s="60"/>
      <c r="I221" s="140" t="str">
        <f t="shared" si="10"/>
        <v/>
      </c>
      <c r="J221" s="73" t="str">
        <f t="shared" si="11"/>
        <v xml:space="preserve"> </v>
      </c>
      <c r="K221" s="149" t="str">
        <f t="shared" ca="1" si="12"/>
        <v/>
      </c>
      <c r="L221" s="147"/>
    </row>
    <row r="222" spans="2:12">
      <c r="B222" s="81"/>
      <c r="C222" s="140"/>
      <c r="D222" s="81"/>
      <c r="E222" s="81"/>
      <c r="F222" s="58"/>
      <c r="G222" s="58"/>
      <c r="H222" s="60"/>
      <c r="I222" s="140" t="str">
        <f t="shared" si="10"/>
        <v/>
      </c>
      <c r="J222" s="73" t="str">
        <f t="shared" si="11"/>
        <v xml:space="preserve"> </v>
      </c>
      <c r="K222" s="149" t="str">
        <f t="shared" ca="1" si="12"/>
        <v/>
      </c>
      <c r="L222" s="147"/>
    </row>
    <row r="223" spans="2:12">
      <c r="B223" s="81"/>
      <c r="C223" s="140"/>
      <c r="D223" s="81"/>
      <c r="E223" s="81"/>
      <c r="F223" s="58"/>
      <c r="G223" s="58"/>
      <c r="H223" s="60"/>
      <c r="I223" s="140" t="str">
        <f t="shared" si="10"/>
        <v/>
      </c>
      <c r="J223" s="73" t="str">
        <f t="shared" si="11"/>
        <v xml:space="preserve"> </v>
      </c>
      <c r="K223" s="149" t="str">
        <f t="shared" ca="1" si="12"/>
        <v/>
      </c>
      <c r="L223" s="147"/>
    </row>
    <row r="224" spans="2:12">
      <c r="B224" s="81"/>
      <c r="C224" s="140"/>
      <c r="D224" s="81"/>
      <c r="E224" s="81"/>
      <c r="F224" s="58"/>
      <c r="G224" s="58"/>
      <c r="H224" s="60"/>
      <c r="I224" s="140" t="str">
        <f t="shared" si="10"/>
        <v/>
      </c>
      <c r="J224" s="73" t="str">
        <f t="shared" si="11"/>
        <v xml:space="preserve"> </v>
      </c>
      <c r="K224" s="149" t="str">
        <f t="shared" ca="1" si="12"/>
        <v/>
      </c>
      <c r="L224" s="147"/>
    </row>
    <row r="225" spans="2:12">
      <c r="B225" s="81"/>
      <c r="C225" s="140"/>
      <c r="D225" s="81"/>
      <c r="E225" s="81"/>
      <c r="F225" s="58"/>
      <c r="G225" s="58"/>
      <c r="H225" s="60"/>
      <c r="I225" s="140" t="str">
        <f t="shared" si="10"/>
        <v/>
      </c>
      <c r="J225" s="73" t="str">
        <f t="shared" si="11"/>
        <v xml:space="preserve"> </v>
      </c>
      <c r="K225" s="149" t="str">
        <f t="shared" ca="1" si="12"/>
        <v/>
      </c>
      <c r="L225" s="147"/>
    </row>
    <row r="226" spans="2:12">
      <c r="B226" s="81"/>
      <c r="C226" s="140"/>
      <c r="D226" s="81"/>
      <c r="E226" s="81"/>
      <c r="F226" s="58"/>
      <c r="G226" s="58"/>
      <c r="H226" s="60"/>
      <c r="I226" s="140" t="str">
        <f t="shared" si="10"/>
        <v/>
      </c>
      <c r="J226" s="73" t="str">
        <f t="shared" si="11"/>
        <v xml:space="preserve"> </v>
      </c>
      <c r="K226" s="149" t="str">
        <f t="shared" ca="1" si="12"/>
        <v/>
      </c>
      <c r="L226" s="147"/>
    </row>
    <row r="227" spans="2:12">
      <c r="B227" s="81"/>
      <c r="C227" s="140"/>
      <c r="D227" s="81"/>
      <c r="E227" s="81"/>
      <c r="F227" s="58"/>
      <c r="G227" s="58"/>
      <c r="H227" s="60"/>
      <c r="I227" s="140" t="str">
        <f t="shared" si="10"/>
        <v/>
      </c>
      <c r="J227" s="73" t="str">
        <f t="shared" si="11"/>
        <v xml:space="preserve"> </v>
      </c>
      <c r="K227" s="149" t="str">
        <f t="shared" ca="1" si="12"/>
        <v/>
      </c>
      <c r="L227" s="147"/>
    </row>
    <row r="228" spans="2:12">
      <c r="B228" s="81"/>
      <c r="C228" s="140"/>
      <c r="D228" s="81"/>
      <c r="E228" s="81"/>
      <c r="F228" s="58"/>
      <c r="G228" s="58"/>
      <c r="H228" s="60"/>
      <c r="I228" s="140" t="str">
        <f t="shared" si="10"/>
        <v/>
      </c>
      <c r="J228" s="73" t="str">
        <f t="shared" si="11"/>
        <v xml:space="preserve"> </v>
      </c>
      <c r="K228" s="149" t="str">
        <f t="shared" ca="1" si="12"/>
        <v/>
      </c>
      <c r="L228" s="147"/>
    </row>
    <row r="229" spans="2:12">
      <c r="B229" s="81"/>
      <c r="C229" s="140"/>
      <c r="D229" s="81"/>
      <c r="E229" s="81"/>
      <c r="F229" s="58"/>
      <c r="G229" s="58"/>
      <c r="H229" s="60"/>
      <c r="I229" s="140" t="str">
        <f t="shared" si="10"/>
        <v/>
      </c>
      <c r="J229" s="73" t="str">
        <f t="shared" si="11"/>
        <v xml:space="preserve"> </v>
      </c>
      <c r="K229" s="149" t="str">
        <f t="shared" ca="1" si="12"/>
        <v/>
      </c>
      <c r="L229" s="147"/>
    </row>
    <row r="230" spans="2:12">
      <c r="B230" s="81"/>
      <c r="C230" s="140"/>
      <c r="D230" s="81"/>
      <c r="E230" s="81"/>
      <c r="F230" s="58"/>
      <c r="G230" s="58"/>
      <c r="H230" s="60"/>
      <c r="I230" s="140" t="str">
        <f t="shared" si="10"/>
        <v/>
      </c>
      <c r="J230" s="73" t="str">
        <f t="shared" si="11"/>
        <v xml:space="preserve"> </v>
      </c>
      <c r="K230" s="149" t="str">
        <f t="shared" ca="1" si="12"/>
        <v/>
      </c>
      <c r="L230" s="147"/>
    </row>
    <row r="231" spans="2:12">
      <c r="B231" s="81"/>
      <c r="C231" s="140"/>
      <c r="D231" s="81"/>
      <c r="E231" s="81"/>
      <c r="F231" s="58"/>
      <c r="G231" s="58"/>
      <c r="H231" s="60"/>
      <c r="I231" s="140" t="str">
        <f t="shared" si="10"/>
        <v/>
      </c>
      <c r="J231" s="73" t="str">
        <f t="shared" si="11"/>
        <v xml:space="preserve"> </v>
      </c>
      <c r="K231" s="149" t="str">
        <f t="shared" ca="1" si="12"/>
        <v/>
      </c>
      <c r="L231" s="147"/>
    </row>
    <row r="232" spans="2:12">
      <c r="B232" s="81"/>
      <c r="C232" s="140"/>
      <c r="D232" s="81"/>
      <c r="E232" s="81"/>
      <c r="F232" s="58"/>
      <c r="G232" s="58"/>
      <c r="H232" s="60"/>
      <c r="I232" s="140" t="str">
        <f t="shared" si="10"/>
        <v/>
      </c>
      <c r="J232" s="73" t="str">
        <f t="shared" si="11"/>
        <v xml:space="preserve"> </v>
      </c>
      <c r="K232" s="149" t="str">
        <f t="shared" ca="1" si="12"/>
        <v/>
      </c>
      <c r="L232" s="147"/>
    </row>
    <row r="233" spans="2:12">
      <c r="B233" s="81"/>
      <c r="C233" s="140"/>
      <c r="D233" s="81"/>
      <c r="E233" s="81"/>
      <c r="F233" s="58"/>
      <c r="G233" s="58"/>
      <c r="H233" s="60"/>
      <c r="I233" s="140" t="str">
        <f t="shared" si="10"/>
        <v/>
      </c>
      <c r="J233" s="73" t="str">
        <f t="shared" si="11"/>
        <v xml:space="preserve"> </v>
      </c>
      <c r="K233" s="149" t="str">
        <f t="shared" ca="1" si="12"/>
        <v/>
      </c>
      <c r="L233" s="147"/>
    </row>
    <row r="234" spans="2:12">
      <c r="B234" s="81"/>
      <c r="C234" s="140"/>
      <c r="D234" s="81"/>
      <c r="E234" s="81"/>
      <c r="F234" s="58"/>
      <c r="G234" s="58"/>
      <c r="H234" s="60"/>
      <c r="I234" s="140" t="str">
        <f t="shared" si="10"/>
        <v/>
      </c>
      <c r="J234" s="73" t="str">
        <f t="shared" si="11"/>
        <v xml:space="preserve"> </v>
      </c>
      <c r="K234" s="149" t="str">
        <f t="shared" ca="1" si="12"/>
        <v/>
      </c>
      <c r="L234" s="147"/>
    </row>
    <row r="235" spans="2:12">
      <c r="B235" s="81"/>
      <c r="C235" s="140"/>
      <c r="D235" s="81"/>
      <c r="E235" s="81"/>
      <c r="F235" s="58"/>
      <c r="G235" s="58"/>
      <c r="H235" s="60"/>
      <c r="I235" s="140" t="str">
        <f t="shared" si="10"/>
        <v/>
      </c>
      <c r="J235" s="73" t="str">
        <f t="shared" si="11"/>
        <v xml:space="preserve"> </v>
      </c>
      <c r="K235" s="149" t="str">
        <f t="shared" ca="1" si="12"/>
        <v/>
      </c>
      <c r="L235" s="147"/>
    </row>
    <row r="236" spans="2:12">
      <c r="B236" s="81"/>
      <c r="C236" s="140"/>
      <c r="D236" s="81"/>
      <c r="E236" s="81"/>
      <c r="F236" s="58"/>
      <c r="G236" s="58"/>
      <c r="H236" s="60"/>
      <c r="I236" s="140" t="str">
        <f t="shared" si="10"/>
        <v/>
      </c>
      <c r="J236" s="73" t="str">
        <f t="shared" si="11"/>
        <v xml:space="preserve"> </v>
      </c>
      <c r="K236" s="149" t="str">
        <f t="shared" ca="1" si="12"/>
        <v/>
      </c>
      <c r="L236" s="147"/>
    </row>
    <row r="237" spans="2:12">
      <c r="B237" s="81"/>
      <c r="C237" s="140"/>
      <c r="D237" s="81"/>
      <c r="E237" s="81"/>
      <c r="F237" s="58"/>
      <c r="G237" s="58"/>
      <c r="H237" s="60"/>
      <c r="I237" s="140" t="str">
        <f t="shared" si="10"/>
        <v/>
      </c>
      <c r="J237" s="73" t="str">
        <f t="shared" si="11"/>
        <v xml:space="preserve"> </v>
      </c>
      <c r="K237" s="149" t="str">
        <f t="shared" ca="1" si="12"/>
        <v/>
      </c>
      <c r="L237" s="147"/>
    </row>
    <row r="238" spans="2:12">
      <c r="B238" s="81"/>
      <c r="C238" s="140"/>
      <c r="D238" s="81"/>
      <c r="E238" s="81"/>
      <c r="F238" s="58"/>
      <c r="G238" s="58"/>
      <c r="H238" s="60"/>
      <c r="I238" s="140" t="str">
        <f t="shared" si="10"/>
        <v/>
      </c>
      <c r="J238" s="73" t="str">
        <f t="shared" si="11"/>
        <v xml:space="preserve"> </v>
      </c>
      <c r="K238" s="149" t="str">
        <f t="shared" ca="1" si="12"/>
        <v/>
      </c>
      <c r="L238" s="147"/>
    </row>
    <row r="239" spans="2:12">
      <c r="B239" s="81"/>
      <c r="C239" s="140"/>
      <c r="D239" s="81"/>
      <c r="E239" s="81"/>
      <c r="F239" s="58"/>
      <c r="G239" s="58"/>
      <c r="H239" s="60"/>
      <c r="I239" s="140" t="str">
        <f t="shared" si="10"/>
        <v/>
      </c>
      <c r="J239" s="73" t="str">
        <f t="shared" si="11"/>
        <v xml:space="preserve"> </v>
      </c>
      <c r="K239" s="149" t="str">
        <f t="shared" ca="1" si="12"/>
        <v/>
      </c>
      <c r="L239" s="147"/>
    </row>
    <row r="240" spans="2:12">
      <c r="B240" s="81"/>
      <c r="C240" s="140"/>
      <c r="D240" s="81"/>
      <c r="E240" s="81"/>
      <c r="F240" s="58"/>
      <c r="G240" s="58"/>
      <c r="H240" s="60"/>
      <c r="I240" s="140" t="str">
        <f t="shared" si="10"/>
        <v/>
      </c>
      <c r="J240" s="73" t="str">
        <f t="shared" si="11"/>
        <v xml:space="preserve"> </v>
      </c>
      <c r="K240" s="149" t="str">
        <f t="shared" ca="1" si="12"/>
        <v/>
      </c>
      <c r="L240" s="147"/>
    </row>
    <row r="241" spans="2:12">
      <c r="B241" s="81"/>
      <c r="C241" s="140"/>
      <c r="D241" s="81"/>
      <c r="E241" s="81"/>
      <c r="F241" s="58"/>
      <c r="G241" s="58"/>
      <c r="H241" s="60"/>
      <c r="I241" s="140" t="str">
        <f t="shared" si="10"/>
        <v/>
      </c>
      <c r="J241" s="73" t="str">
        <f t="shared" si="11"/>
        <v xml:space="preserve"> </v>
      </c>
      <c r="K241" s="149" t="str">
        <f t="shared" ca="1" si="12"/>
        <v/>
      </c>
      <c r="L241" s="147"/>
    </row>
    <row r="242" spans="2:12">
      <c r="B242" s="81"/>
      <c r="C242" s="140"/>
      <c r="D242" s="81"/>
      <c r="E242" s="81"/>
      <c r="F242" s="58"/>
      <c r="G242" s="58"/>
      <c r="H242" s="60"/>
      <c r="I242" s="140" t="str">
        <f t="shared" si="10"/>
        <v/>
      </c>
      <c r="J242" s="73" t="str">
        <f t="shared" si="11"/>
        <v xml:space="preserve"> </v>
      </c>
      <c r="K242" s="149" t="str">
        <f t="shared" ca="1" si="12"/>
        <v/>
      </c>
      <c r="L242" s="147"/>
    </row>
    <row r="243" spans="2:12">
      <c r="B243" s="81"/>
      <c r="C243" s="140"/>
      <c r="D243" s="81"/>
      <c r="E243" s="81"/>
      <c r="F243" s="58"/>
      <c r="G243" s="58"/>
      <c r="H243" s="60"/>
      <c r="I243" s="140" t="str">
        <f t="shared" si="10"/>
        <v/>
      </c>
      <c r="J243" s="73" t="str">
        <f t="shared" si="11"/>
        <v xml:space="preserve"> </v>
      </c>
      <c r="K243" s="149" t="str">
        <f t="shared" ca="1" si="12"/>
        <v/>
      </c>
      <c r="L243" s="147"/>
    </row>
    <row r="244" spans="2:12">
      <c r="B244" s="81"/>
      <c r="C244" s="140"/>
      <c r="D244" s="81"/>
      <c r="E244" s="81"/>
      <c r="F244" s="58"/>
      <c r="G244" s="58"/>
      <c r="H244" s="60"/>
      <c r="I244" s="140" t="str">
        <f t="shared" si="10"/>
        <v/>
      </c>
      <c r="J244" s="73" t="str">
        <f t="shared" si="11"/>
        <v xml:space="preserve"> </v>
      </c>
      <c r="K244" s="149" t="str">
        <f t="shared" ca="1" si="12"/>
        <v/>
      </c>
      <c r="L244" s="147"/>
    </row>
    <row r="245" spans="2:12">
      <c r="B245" s="81"/>
      <c r="C245" s="140"/>
      <c r="D245" s="81"/>
      <c r="E245" s="81"/>
      <c r="F245" s="58"/>
      <c r="G245" s="58"/>
      <c r="H245" s="60"/>
      <c r="I245" s="140" t="str">
        <f t="shared" si="10"/>
        <v/>
      </c>
      <c r="J245" s="73" t="str">
        <f t="shared" si="11"/>
        <v xml:space="preserve"> </v>
      </c>
      <c r="K245" s="149" t="str">
        <f t="shared" ca="1" si="12"/>
        <v/>
      </c>
      <c r="L245" s="147"/>
    </row>
    <row r="246" spans="2:12">
      <c r="B246" s="81"/>
      <c r="C246" s="140"/>
      <c r="D246" s="81"/>
      <c r="E246" s="81"/>
      <c r="F246" s="58"/>
      <c r="G246" s="58"/>
      <c r="H246" s="60"/>
      <c r="I246" s="140" t="str">
        <f t="shared" si="10"/>
        <v/>
      </c>
      <c r="J246" s="73" t="str">
        <f t="shared" si="11"/>
        <v xml:space="preserve"> </v>
      </c>
      <c r="K246" s="149" t="str">
        <f t="shared" ca="1" si="12"/>
        <v/>
      </c>
      <c r="L246" s="147"/>
    </row>
    <row r="247" spans="2:12">
      <c r="B247" s="81"/>
      <c r="C247" s="140"/>
      <c r="D247" s="81"/>
      <c r="E247" s="81"/>
      <c r="F247" s="58"/>
      <c r="G247" s="58"/>
      <c r="H247" s="60"/>
      <c r="I247" s="140" t="str">
        <f t="shared" si="10"/>
        <v/>
      </c>
      <c r="J247" s="73" t="str">
        <f t="shared" si="11"/>
        <v xml:space="preserve"> </v>
      </c>
      <c r="K247" s="149" t="str">
        <f t="shared" ca="1" si="12"/>
        <v/>
      </c>
      <c r="L247" s="147"/>
    </row>
    <row r="248" spans="2:12">
      <c r="B248" s="81"/>
      <c r="C248" s="140"/>
      <c r="D248" s="81"/>
      <c r="E248" s="81"/>
      <c r="F248" s="58"/>
      <c r="G248" s="58"/>
      <c r="H248" s="60"/>
      <c r="I248" s="140" t="str">
        <f t="shared" si="10"/>
        <v/>
      </c>
      <c r="J248" s="73" t="str">
        <f t="shared" si="11"/>
        <v xml:space="preserve"> </v>
      </c>
      <c r="K248" s="149" t="str">
        <f t="shared" ca="1" si="12"/>
        <v/>
      </c>
      <c r="L248" s="147"/>
    </row>
    <row r="249" spans="2:12">
      <c r="B249" s="81"/>
      <c r="C249" s="140"/>
      <c r="D249" s="81"/>
      <c r="E249" s="81"/>
      <c r="F249" s="58"/>
      <c r="G249" s="58"/>
      <c r="H249" s="60"/>
      <c r="I249" s="140" t="str">
        <f t="shared" si="10"/>
        <v/>
      </c>
      <c r="J249" s="73" t="str">
        <f t="shared" si="11"/>
        <v xml:space="preserve"> </v>
      </c>
      <c r="K249" s="149" t="str">
        <f t="shared" ca="1" si="12"/>
        <v/>
      </c>
      <c r="L249" s="147"/>
    </row>
    <row r="250" spans="2:12">
      <c r="B250" s="81"/>
      <c r="C250" s="140"/>
      <c r="D250" s="81"/>
      <c r="E250" s="81"/>
      <c r="F250" s="58"/>
      <c r="G250" s="58"/>
      <c r="H250" s="60"/>
      <c r="I250" s="140" t="str">
        <f t="shared" si="10"/>
        <v/>
      </c>
      <c r="J250" s="73" t="str">
        <f t="shared" si="11"/>
        <v xml:space="preserve"> </v>
      </c>
      <c r="K250" s="149" t="str">
        <f t="shared" ca="1" si="12"/>
        <v/>
      </c>
      <c r="L250" s="147"/>
    </row>
    <row r="251" spans="2:12">
      <c r="B251" s="81"/>
      <c r="C251" s="140"/>
      <c r="D251" s="81"/>
      <c r="E251" s="81"/>
      <c r="F251" s="58"/>
      <c r="G251" s="58"/>
      <c r="H251" s="60"/>
      <c r="I251" s="140" t="str">
        <f t="shared" si="10"/>
        <v/>
      </c>
      <c r="J251" s="73" t="str">
        <f t="shared" si="11"/>
        <v xml:space="preserve"> </v>
      </c>
      <c r="K251" s="149" t="str">
        <f t="shared" ca="1" si="12"/>
        <v/>
      </c>
      <c r="L251" s="147"/>
    </row>
    <row r="252" spans="2:12">
      <c r="B252" s="81"/>
      <c r="C252" s="140"/>
      <c r="D252" s="81"/>
      <c r="E252" s="81"/>
      <c r="F252" s="58"/>
      <c r="G252" s="58"/>
      <c r="H252" s="60"/>
      <c r="I252" s="140" t="str">
        <f t="shared" si="10"/>
        <v/>
      </c>
      <c r="J252" s="73" t="str">
        <f t="shared" si="11"/>
        <v xml:space="preserve"> </v>
      </c>
      <c r="K252" s="149" t="str">
        <f t="shared" ca="1" si="12"/>
        <v/>
      </c>
      <c r="L252" s="147"/>
    </row>
    <row r="253" spans="2:12">
      <c r="B253" s="81"/>
      <c r="C253" s="140"/>
      <c r="D253" s="81"/>
      <c r="E253" s="81"/>
      <c r="F253" s="58"/>
      <c r="G253" s="58"/>
      <c r="H253" s="60"/>
      <c r="I253" s="140" t="str">
        <f t="shared" si="10"/>
        <v/>
      </c>
      <c r="J253" s="73" t="str">
        <f t="shared" si="11"/>
        <v xml:space="preserve"> </v>
      </c>
      <c r="K253" s="149" t="str">
        <f t="shared" ca="1" si="12"/>
        <v/>
      </c>
      <c r="L253" s="147"/>
    </row>
    <row r="254" spans="2:12">
      <c r="B254" s="81"/>
      <c r="C254" s="140"/>
      <c r="D254" s="81"/>
      <c r="E254" s="81"/>
      <c r="F254" s="58"/>
      <c r="G254" s="58"/>
      <c r="H254" s="60"/>
      <c r="I254" s="140" t="str">
        <f t="shared" si="10"/>
        <v/>
      </c>
      <c r="J254" s="73" t="str">
        <f t="shared" si="11"/>
        <v xml:space="preserve"> </v>
      </c>
      <c r="K254" s="149" t="str">
        <f t="shared" ca="1" si="12"/>
        <v/>
      </c>
      <c r="L254" s="147"/>
    </row>
    <row r="255" spans="2:12">
      <c r="B255" s="81"/>
      <c r="C255" s="140"/>
      <c r="D255" s="81"/>
      <c r="E255" s="81"/>
      <c r="F255" s="58"/>
      <c r="G255" s="58"/>
      <c r="H255" s="60"/>
      <c r="I255" s="140" t="str">
        <f t="shared" si="10"/>
        <v/>
      </c>
      <c r="J255" s="73" t="str">
        <f t="shared" si="11"/>
        <v xml:space="preserve"> </v>
      </c>
      <c r="K255" s="149" t="str">
        <f t="shared" ca="1" si="12"/>
        <v/>
      </c>
      <c r="L255" s="147"/>
    </row>
    <row r="256" spans="2:12">
      <c r="B256" s="81"/>
      <c r="C256" s="140"/>
      <c r="D256" s="81"/>
      <c r="E256" s="81"/>
      <c r="F256" s="58"/>
      <c r="G256" s="58"/>
      <c r="H256" s="60"/>
      <c r="I256" s="140" t="str">
        <f t="shared" si="10"/>
        <v/>
      </c>
      <c r="J256" s="73" t="str">
        <f t="shared" si="11"/>
        <v xml:space="preserve"> </v>
      </c>
      <c r="K256" s="149" t="str">
        <f t="shared" ca="1" si="12"/>
        <v/>
      </c>
      <c r="L256" s="147"/>
    </row>
    <row r="257" spans="2:12">
      <c r="B257" s="81"/>
      <c r="C257" s="140"/>
      <c r="D257" s="81"/>
      <c r="E257" s="81"/>
      <c r="F257" s="58"/>
      <c r="G257" s="58"/>
      <c r="H257" s="60"/>
      <c r="I257" s="140" t="str">
        <f t="shared" si="10"/>
        <v/>
      </c>
      <c r="J257" s="73" t="str">
        <f t="shared" si="11"/>
        <v xml:space="preserve"> </v>
      </c>
      <c r="K257" s="149" t="str">
        <f t="shared" ca="1" si="12"/>
        <v/>
      </c>
      <c r="L257" s="147"/>
    </row>
    <row r="258" spans="2:12">
      <c r="B258" s="81"/>
      <c r="C258" s="140"/>
      <c r="D258" s="81"/>
      <c r="E258" s="81"/>
      <c r="F258" s="58"/>
      <c r="G258" s="58"/>
      <c r="H258" s="60"/>
      <c r="I258" s="140" t="str">
        <f t="shared" si="10"/>
        <v/>
      </c>
      <c r="J258" s="73" t="str">
        <f t="shared" si="11"/>
        <v xml:space="preserve"> </v>
      </c>
      <c r="K258" s="149" t="str">
        <f t="shared" ca="1" si="12"/>
        <v/>
      </c>
      <c r="L258" s="147"/>
    </row>
    <row r="259" spans="2:12">
      <c r="B259" s="81"/>
      <c r="C259" s="140"/>
      <c r="D259" s="81"/>
      <c r="E259" s="81"/>
      <c r="F259" s="58"/>
      <c r="G259" s="58"/>
      <c r="H259" s="60"/>
      <c r="I259" s="140" t="str">
        <f t="shared" si="10"/>
        <v/>
      </c>
      <c r="J259" s="73" t="str">
        <f t="shared" si="11"/>
        <v xml:space="preserve"> </v>
      </c>
      <c r="K259" s="149" t="str">
        <f t="shared" ca="1" si="12"/>
        <v/>
      </c>
      <c r="L259" s="147"/>
    </row>
    <row r="260" spans="2:12">
      <c r="B260" s="81"/>
      <c r="C260" s="140"/>
      <c r="D260" s="81"/>
      <c r="E260" s="81"/>
      <c r="F260" s="58"/>
      <c r="G260" s="58"/>
      <c r="H260" s="60"/>
      <c r="I260" s="140" t="str">
        <f t="shared" si="10"/>
        <v/>
      </c>
      <c r="J260" s="73" t="str">
        <f t="shared" si="11"/>
        <v xml:space="preserve"> </v>
      </c>
      <c r="K260" s="149" t="str">
        <f t="shared" ca="1" si="12"/>
        <v/>
      </c>
      <c r="L260" s="147"/>
    </row>
    <row r="261" spans="2:12">
      <c r="B261" s="81"/>
      <c r="C261" s="140"/>
      <c r="D261" s="81"/>
      <c r="E261" s="81"/>
      <c r="F261" s="58"/>
      <c r="G261" s="58"/>
      <c r="H261" s="60"/>
      <c r="I261" s="140" t="str">
        <f t="shared" si="10"/>
        <v/>
      </c>
      <c r="J261" s="73" t="str">
        <f t="shared" si="11"/>
        <v xml:space="preserve"> </v>
      </c>
      <c r="K261" s="149" t="str">
        <f t="shared" ca="1" si="12"/>
        <v/>
      </c>
      <c r="L261" s="147"/>
    </row>
    <row r="262" spans="2:12">
      <c r="B262" s="81"/>
      <c r="C262" s="140"/>
      <c r="D262" s="81"/>
      <c r="E262" s="81"/>
      <c r="F262" s="58"/>
      <c r="G262" s="58"/>
      <c r="H262" s="60"/>
      <c r="I262" s="140" t="str">
        <f t="shared" si="10"/>
        <v/>
      </c>
      <c r="J262" s="73" t="str">
        <f t="shared" si="11"/>
        <v xml:space="preserve"> </v>
      </c>
      <c r="K262" s="149" t="str">
        <f t="shared" ca="1" si="12"/>
        <v/>
      </c>
      <c r="L262" s="147"/>
    </row>
    <row r="263" spans="2:12">
      <c r="B263" s="81"/>
      <c r="C263" s="140"/>
      <c r="D263" s="81"/>
      <c r="E263" s="81"/>
      <c r="F263" s="58"/>
      <c r="G263" s="58"/>
      <c r="H263" s="60"/>
      <c r="I263" s="140" t="str">
        <f t="shared" si="10"/>
        <v/>
      </c>
      <c r="J263" s="73" t="str">
        <f t="shared" si="11"/>
        <v xml:space="preserve"> </v>
      </c>
      <c r="K263" s="149" t="str">
        <f t="shared" ca="1" si="12"/>
        <v/>
      </c>
      <c r="L263" s="147"/>
    </row>
    <row r="264" spans="2:12">
      <c r="B264" s="81"/>
      <c r="C264" s="140"/>
      <c r="D264" s="81"/>
      <c r="E264" s="81"/>
      <c r="F264" s="58"/>
      <c r="G264" s="58"/>
      <c r="H264" s="60"/>
      <c r="I264" s="140" t="str">
        <f t="shared" si="10"/>
        <v/>
      </c>
      <c r="J264" s="73" t="str">
        <f t="shared" si="11"/>
        <v xml:space="preserve"> </v>
      </c>
      <c r="K264" s="149" t="str">
        <f t="shared" ca="1" si="12"/>
        <v/>
      </c>
      <c r="L264" s="147"/>
    </row>
    <row r="265" spans="2:12">
      <c r="B265" s="81"/>
      <c r="C265" s="140"/>
      <c r="D265" s="81"/>
      <c r="E265" s="81"/>
      <c r="F265" s="58"/>
      <c r="G265" s="58"/>
      <c r="H265" s="60"/>
      <c r="I265" s="140" t="str">
        <f t="shared" si="10"/>
        <v/>
      </c>
      <c r="J265" s="73" t="str">
        <f t="shared" si="11"/>
        <v xml:space="preserve"> </v>
      </c>
      <c r="K265" s="149" t="str">
        <f t="shared" ca="1" si="12"/>
        <v/>
      </c>
      <c r="L265" s="147"/>
    </row>
    <row r="266" spans="2:12">
      <c r="B266" s="81"/>
      <c r="C266" s="140"/>
      <c r="D266" s="81"/>
      <c r="E266" s="81"/>
      <c r="F266" s="58"/>
      <c r="G266" s="58"/>
      <c r="H266" s="60"/>
      <c r="I266" s="140" t="str">
        <f t="shared" si="10"/>
        <v/>
      </c>
      <c r="J266" s="73" t="str">
        <f t="shared" si="11"/>
        <v xml:space="preserve"> </v>
      </c>
      <c r="K266" s="149" t="str">
        <f t="shared" ca="1" si="12"/>
        <v/>
      </c>
      <c r="L266" s="147"/>
    </row>
    <row r="267" spans="2:12">
      <c r="B267" s="81"/>
      <c r="C267" s="140"/>
      <c r="D267" s="81"/>
      <c r="E267" s="81"/>
      <c r="F267" s="58"/>
      <c r="G267" s="58"/>
      <c r="H267" s="60"/>
      <c r="I267" s="140" t="str">
        <f t="shared" si="10"/>
        <v/>
      </c>
      <c r="J267" s="73" t="str">
        <f t="shared" si="11"/>
        <v xml:space="preserve"> </v>
      </c>
      <c r="K267" s="149" t="str">
        <f t="shared" ca="1" si="12"/>
        <v/>
      </c>
      <c r="L267" s="147"/>
    </row>
    <row r="268" spans="2:12">
      <c r="B268" s="81"/>
      <c r="C268" s="140"/>
      <c r="D268" s="81"/>
      <c r="E268" s="81"/>
      <c r="F268" s="58"/>
      <c r="G268" s="58"/>
      <c r="H268" s="60"/>
      <c r="I268" s="140" t="str">
        <f t="shared" ref="I268:I306" si="13">IF(OR($H268="Nej",$C$6="",$C$6="Nej"),IF(AND($B268="",$H268=""),"","Ej aktuellt"),"")</f>
        <v/>
      </c>
      <c r="J268" s="73" t="str">
        <f t="shared" ref="J268:J306" si="14">IFERROR(IF(AND($C$4&lt;=G268,$C$4&lt;&gt;""),"Ja",IF(AND($G268="",$C$4&lt;&gt;""),IF($B268=""," ","Stegklass saknas"),IF(AND($C$4="",$G268&lt;&gt;""),"N/A",IF(AND($C$4="",$G268="")," ","Nej")))),"1/0")</f>
        <v xml:space="preserve"> </v>
      </c>
      <c r="K268" s="149" t="str">
        <f t="shared" ca="1" si="12"/>
        <v/>
      </c>
      <c r="L268" s="147"/>
    </row>
    <row r="269" spans="2:12">
      <c r="B269" s="81"/>
      <c r="C269" s="140"/>
      <c r="D269" s="81"/>
      <c r="E269" s="81"/>
      <c r="F269" s="58"/>
      <c r="G269" s="58"/>
      <c r="H269" s="60"/>
      <c r="I269" s="140" t="str">
        <f t="shared" si="13"/>
        <v/>
      </c>
      <c r="J269" s="73" t="str">
        <f t="shared" si="14"/>
        <v xml:space="preserve"> </v>
      </c>
      <c r="K269" s="149" t="str">
        <f t="shared" ca="1" si="12"/>
        <v/>
      </c>
      <c r="L269" s="147"/>
    </row>
    <row r="270" spans="2:12">
      <c r="B270" s="81"/>
      <c r="C270" s="140"/>
      <c r="D270" s="81"/>
      <c r="E270" s="81"/>
      <c r="F270" s="58"/>
      <c r="G270" s="58"/>
      <c r="H270" s="60"/>
      <c r="I270" s="140" t="str">
        <f t="shared" si="13"/>
        <v/>
      </c>
      <c r="J270" s="73" t="str">
        <f t="shared" si="14"/>
        <v xml:space="preserve"> </v>
      </c>
      <c r="K270" s="149" t="str">
        <f t="shared" ref="K270:K306" ca="1" si="15">IFERROR(IF(AND($C$5="",$B270&lt;&gt;""),"N/A",IF($U$13-$C$5&lt;=$E270+1,"Ja",IF(AND($C$5&lt;&gt;"",$E270="",$B270&lt;&gt;""),"Årsmodell saknas",IF(AND($B270="",$E270=""),"","Nej")))),"")</f>
        <v/>
      </c>
      <c r="L270" s="147"/>
    </row>
    <row r="271" spans="2:12">
      <c r="B271" s="81"/>
      <c r="C271" s="140"/>
      <c r="D271" s="81"/>
      <c r="E271" s="81"/>
      <c r="F271" s="58"/>
      <c r="G271" s="58"/>
      <c r="H271" s="60"/>
      <c r="I271" s="140" t="str">
        <f t="shared" si="13"/>
        <v/>
      </c>
      <c r="J271" s="73" t="str">
        <f t="shared" si="14"/>
        <v xml:space="preserve"> </v>
      </c>
      <c r="K271" s="149" t="str">
        <f t="shared" ca="1" si="15"/>
        <v/>
      </c>
      <c r="L271" s="147"/>
    </row>
    <row r="272" spans="2:12">
      <c r="B272" s="81"/>
      <c r="C272" s="140"/>
      <c r="D272" s="81"/>
      <c r="E272" s="81"/>
      <c r="F272" s="58"/>
      <c r="G272" s="58"/>
      <c r="H272" s="60"/>
      <c r="I272" s="140" t="str">
        <f t="shared" si="13"/>
        <v/>
      </c>
      <c r="J272" s="73" t="str">
        <f t="shared" si="14"/>
        <v xml:space="preserve"> </v>
      </c>
      <c r="K272" s="149" t="str">
        <f t="shared" ca="1" si="15"/>
        <v/>
      </c>
      <c r="L272" s="147"/>
    </row>
    <row r="273" spans="2:12">
      <c r="B273" s="81"/>
      <c r="C273" s="140"/>
      <c r="D273" s="81"/>
      <c r="E273" s="81"/>
      <c r="F273" s="58"/>
      <c r="G273" s="58"/>
      <c r="H273" s="60"/>
      <c r="I273" s="140" t="str">
        <f t="shared" si="13"/>
        <v/>
      </c>
      <c r="J273" s="73" t="str">
        <f t="shared" si="14"/>
        <v xml:space="preserve"> </v>
      </c>
      <c r="K273" s="149" t="str">
        <f t="shared" ca="1" si="15"/>
        <v/>
      </c>
      <c r="L273" s="147"/>
    </row>
    <row r="274" spans="2:12">
      <c r="B274" s="81"/>
      <c r="C274" s="140"/>
      <c r="D274" s="81"/>
      <c r="E274" s="81"/>
      <c r="F274" s="58"/>
      <c r="G274" s="58"/>
      <c r="H274" s="60"/>
      <c r="I274" s="140" t="str">
        <f t="shared" si="13"/>
        <v/>
      </c>
      <c r="J274" s="73" t="str">
        <f t="shared" si="14"/>
        <v xml:space="preserve"> </v>
      </c>
      <c r="K274" s="149" t="str">
        <f t="shared" ca="1" si="15"/>
        <v/>
      </c>
      <c r="L274" s="147"/>
    </row>
    <row r="275" spans="2:12">
      <c r="B275" s="81"/>
      <c r="C275" s="140"/>
      <c r="D275" s="81"/>
      <c r="E275" s="81"/>
      <c r="F275" s="58"/>
      <c r="G275" s="58"/>
      <c r="H275" s="60"/>
      <c r="I275" s="140" t="str">
        <f t="shared" si="13"/>
        <v/>
      </c>
      <c r="J275" s="73" t="str">
        <f t="shared" si="14"/>
        <v xml:space="preserve"> </v>
      </c>
      <c r="K275" s="149" t="str">
        <f t="shared" ca="1" si="15"/>
        <v/>
      </c>
      <c r="L275" s="147"/>
    </row>
    <row r="276" spans="2:12">
      <c r="B276" s="81"/>
      <c r="C276" s="140"/>
      <c r="D276" s="81"/>
      <c r="E276" s="81"/>
      <c r="F276" s="58"/>
      <c r="G276" s="58"/>
      <c r="H276" s="60"/>
      <c r="I276" s="140" t="str">
        <f t="shared" si="13"/>
        <v/>
      </c>
      <c r="J276" s="73" t="str">
        <f t="shared" si="14"/>
        <v xml:space="preserve"> </v>
      </c>
      <c r="K276" s="149" t="str">
        <f t="shared" ca="1" si="15"/>
        <v/>
      </c>
      <c r="L276" s="147"/>
    </row>
    <row r="277" spans="2:12">
      <c r="B277" s="81"/>
      <c r="C277" s="140"/>
      <c r="D277" s="81"/>
      <c r="E277" s="81"/>
      <c r="F277" s="58"/>
      <c r="G277" s="58"/>
      <c r="H277" s="60"/>
      <c r="I277" s="140" t="str">
        <f t="shared" si="13"/>
        <v/>
      </c>
      <c r="J277" s="73" t="str">
        <f t="shared" si="14"/>
        <v xml:space="preserve"> </v>
      </c>
      <c r="K277" s="149" t="str">
        <f t="shared" ca="1" si="15"/>
        <v/>
      </c>
      <c r="L277" s="147"/>
    </row>
    <row r="278" spans="2:12">
      <c r="B278" s="81"/>
      <c r="C278" s="140"/>
      <c r="D278" s="81"/>
      <c r="E278" s="81"/>
      <c r="F278" s="58"/>
      <c r="G278" s="58"/>
      <c r="H278" s="60"/>
      <c r="I278" s="140" t="str">
        <f t="shared" si="13"/>
        <v/>
      </c>
      <c r="J278" s="73" t="str">
        <f t="shared" si="14"/>
        <v xml:space="preserve"> </v>
      </c>
      <c r="K278" s="149" t="str">
        <f t="shared" ca="1" si="15"/>
        <v/>
      </c>
      <c r="L278" s="147"/>
    </row>
    <row r="279" spans="2:12">
      <c r="B279" s="81"/>
      <c r="C279" s="140"/>
      <c r="D279" s="81"/>
      <c r="E279" s="81"/>
      <c r="F279" s="58"/>
      <c r="G279" s="58"/>
      <c r="H279" s="60"/>
      <c r="I279" s="140" t="str">
        <f t="shared" si="13"/>
        <v/>
      </c>
      <c r="J279" s="73" t="str">
        <f t="shared" si="14"/>
        <v xml:space="preserve"> </v>
      </c>
      <c r="K279" s="149" t="str">
        <f t="shared" ca="1" si="15"/>
        <v/>
      </c>
      <c r="L279" s="147"/>
    </row>
    <row r="280" spans="2:12">
      <c r="B280" s="81"/>
      <c r="C280" s="140"/>
      <c r="D280" s="81"/>
      <c r="E280" s="81"/>
      <c r="F280" s="58"/>
      <c r="G280" s="58"/>
      <c r="H280" s="60"/>
      <c r="I280" s="140" t="str">
        <f t="shared" si="13"/>
        <v/>
      </c>
      <c r="J280" s="73" t="str">
        <f t="shared" si="14"/>
        <v xml:space="preserve"> </v>
      </c>
      <c r="K280" s="149" t="str">
        <f t="shared" ca="1" si="15"/>
        <v/>
      </c>
      <c r="L280" s="147"/>
    </row>
    <row r="281" spans="2:12">
      <c r="B281" s="81"/>
      <c r="C281" s="140"/>
      <c r="D281" s="81"/>
      <c r="E281" s="81"/>
      <c r="F281" s="58"/>
      <c r="G281" s="58"/>
      <c r="H281" s="60"/>
      <c r="I281" s="140" t="str">
        <f t="shared" si="13"/>
        <v/>
      </c>
      <c r="J281" s="73" t="str">
        <f t="shared" si="14"/>
        <v xml:space="preserve"> </v>
      </c>
      <c r="K281" s="149" t="str">
        <f t="shared" ca="1" si="15"/>
        <v/>
      </c>
      <c r="L281" s="147"/>
    </row>
    <row r="282" spans="2:12">
      <c r="B282" s="81"/>
      <c r="C282" s="140"/>
      <c r="D282" s="81"/>
      <c r="E282" s="81"/>
      <c r="F282" s="58"/>
      <c r="G282" s="58"/>
      <c r="H282" s="60"/>
      <c r="I282" s="140" t="str">
        <f t="shared" si="13"/>
        <v/>
      </c>
      <c r="J282" s="73" t="str">
        <f t="shared" si="14"/>
        <v xml:space="preserve"> </v>
      </c>
      <c r="K282" s="149" t="str">
        <f t="shared" ca="1" si="15"/>
        <v/>
      </c>
      <c r="L282" s="147"/>
    </row>
    <row r="283" spans="2:12">
      <c r="B283" s="81"/>
      <c r="C283" s="140"/>
      <c r="D283" s="81"/>
      <c r="E283" s="81"/>
      <c r="F283" s="58"/>
      <c r="G283" s="58"/>
      <c r="H283" s="60"/>
      <c r="I283" s="140" t="str">
        <f t="shared" si="13"/>
        <v/>
      </c>
      <c r="J283" s="73" t="str">
        <f t="shared" si="14"/>
        <v xml:space="preserve"> </v>
      </c>
      <c r="K283" s="149" t="str">
        <f t="shared" ca="1" si="15"/>
        <v/>
      </c>
      <c r="L283" s="147"/>
    </row>
    <row r="284" spans="2:12">
      <c r="B284" s="81"/>
      <c r="C284" s="140"/>
      <c r="D284" s="81"/>
      <c r="E284" s="81"/>
      <c r="F284" s="58"/>
      <c r="G284" s="58"/>
      <c r="H284" s="60"/>
      <c r="I284" s="140" t="str">
        <f t="shared" si="13"/>
        <v/>
      </c>
      <c r="J284" s="73" t="str">
        <f t="shared" si="14"/>
        <v xml:space="preserve"> </v>
      </c>
      <c r="K284" s="149" t="str">
        <f t="shared" ca="1" si="15"/>
        <v/>
      </c>
      <c r="L284" s="147"/>
    </row>
    <row r="285" spans="2:12">
      <c r="B285" s="81"/>
      <c r="C285" s="140"/>
      <c r="D285" s="81"/>
      <c r="E285" s="81"/>
      <c r="F285" s="58"/>
      <c r="G285" s="58"/>
      <c r="H285" s="60"/>
      <c r="I285" s="140" t="str">
        <f t="shared" si="13"/>
        <v/>
      </c>
      <c r="J285" s="73" t="str">
        <f t="shared" si="14"/>
        <v xml:space="preserve"> </v>
      </c>
      <c r="K285" s="149" t="str">
        <f t="shared" ca="1" si="15"/>
        <v/>
      </c>
      <c r="L285" s="147"/>
    </row>
    <row r="286" spans="2:12">
      <c r="B286" s="81"/>
      <c r="C286" s="140"/>
      <c r="D286" s="81"/>
      <c r="E286" s="81"/>
      <c r="F286" s="58"/>
      <c r="G286" s="58"/>
      <c r="H286" s="60"/>
      <c r="I286" s="140" t="str">
        <f t="shared" si="13"/>
        <v/>
      </c>
      <c r="J286" s="73" t="str">
        <f t="shared" si="14"/>
        <v xml:space="preserve"> </v>
      </c>
      <c r="K286" s="149" t="str">
        <f t="shared" ca="1" si="15"/>
        <v/>
      </c>
      <c r="L286" s="147"/>
    </row>
    <row r="287" spans="2:12">
      <c r="B287" s="81"/>
      <c r="C287" s="140"/>
      <c r="D287" s="81"/>
      <c r="E287" s="81"/>
      <c r="F287" s="58"/>
      <c r="G287" s="58"/>
      <c r="H287" s="60"/>
      <c r="I287" s="140" t="str">
        <f t="shared" si="13"/>
        <v/>
      </c>
      <c r="J287" s="73" t="str">
        <f t="shared" si="14"/>
        <v xml:space="preserve"> </v>
      </c>
      <c r="K287" s="149" t="str">
        <f t="shared" ca="1" si="15"/>
        <v/>
      </c>
      <c r="L287" s="147"/>
    </row>
    <row r="288" spans="2:12">
      <c r="B288" s="81"/>
      <c r="C288" s="140"/>
      <c r="D288" s="81"/>
      <c r="E288" s="81"/>
      <c r="F288" s="58"/>
      <c r="G288" s="58"/>
      <c r="H288" s="60"/>
      <c r="I288" s="140" t="str">
        <f t="shared" si="13"/>
        <v/>
      </c>
      <c r="J288" s="73" t="str">
        <f t="shared" si="14"/>
        <v xml:space="preserve"> </v>
      </c>
      <c r="K288" s="149" t="str">
        <f t="shared" ca="1" si="15"/>
        <v/>
      </c>
      <c r="L288" s="147"/>
    </row>
    <row r="289" spans="2:12">
      <c r="B289" s="81"/>
      <c r="C289" s="140"/>
      <c r="D289" s="81"/>
      <c r="E289" s="81"/>
      <c r="F289" s="58"/>
      <c r="G289" s="58"/>
      <c r="H289" s="60"/>
      <c r="I289" s="140" t="str">
        <f t="shared" si="13"/>
        <v/>
      </c>
      <c r="J289" s="73" t="str">
        <f t="shared" si="14"/>
        <v xml:space="preserve"> </v>
      </c>
      <c r="K289" s="149" t="str">
        <f t="shared" ca="1" si="15"/>
        <v/>
      </c>
      <c r="L289" s="147"/>
    </row>
    <row r="290" spans="2:12">
      <c r="B290" s="81"/>
      <c r="C290" s="140"/>
      <c r="D290" s="81"/>
      <c r="E290" s="81"/>
      <c r="F290" s="58"/>
      <c r="G290" s="58"/>
      <c r="H290" s="60"/>
      <c r="I290" s="140" t="str">
        <f t="shared" si="13"/>
        <v/>
      </c>
      <c r="J290" s="73" t="str">
        <f t="shared" si="14"/>
        <v xml:space="preserve"> </v>
      </c>
      <c r="K290" s="149" t="str">
        <f t="shared" ca="1" si="15"/>
        <v/>
      </c>
      <c r="L290" s="147"/>
    </row>
    <row r="291" spans="2:12">
      <c r="B291" s="81"/>
      <c r="C291" s="140"/>
      <c r="D291" s="81"/>
      <c r="E291" s="81"/>
      <c r="F291" s="58"/>
      <c r="G291" s="58"/>
      <c r="H291" s="60"/>
      <c r="I291" s="140" t="str">
        <f t="shared" si="13"/>
        <v/>
      </c>
      <c r="J291" s="73" t="str">
        <f t="shared" si="14"/>
        <v xml:space="preserve"> </v>
      </c>
      <c r="K291" s="149" t="str">
        <f t="shared" ca="1" si="15"/>
        <v/>
      </c>
      <c r="L291" s="147"/>
    </row>
    <row r="292" spans="2:12">
      <c r="B292" s="81"/>
      <c r="C292" s="140"/>
      <c r="D292" s="81"/>
      <c r="E292" s="81"/>
      <c r="F292" s="58"/>
      <c r="G292" s="58"/>
      <c r="H292" s="60"/>
      <c r="I292" s="140" t="str">
        <f t="shared" si="13"/>
        <v/>
      </c>
      <c r="J292" s="73" t="str">
        <f t="shared" si="14"/>
        <v xml:space="preserve"> </v>
      </c>
      <c r="K292" s="149" t="str">
        <f t="shared" ca="1" si="15"/>
        <v/>
      </c>
      <c r="L292" s="147"/>
    </row>
    <row r="293" spans="2:12">
      <c r="B293" s="81"/>
      <c r="C293" s="140"/>
      <c r="D293" s="81"/>
      <c r="E293" s="81"/>
      <c r="F293" s="58"/>
      <c r="G293" s="58"/>
      <c r="H293" s="60"/>
      <c r="I293" s="140" t="str">
        <f t="shared" si="13"/>
        <v/>
      </c>
      <c r="J293" s="73" t="str">
        <f t="shared" si="14"/>
        <v xml:space="preserve"> </v>
      </c>
      <c r="K293" s="149" t="str">
        <f t="shared" ca="1" si="15"/>
        <v/>
      </c>
      <c r="L293" s="147"/>
    </row>
    <row r="294" spans="2:12">
      <c r="B294" s="81"/>
      <c r="C294" s="140"/>
      <c r="D294" s="81"/>
      <c r="E294" s="81"/>
      <c r="F294" s="58"/>
      <c r="G294" s="58"/>
      <c r="H294" s="60"/>
      <c r="I294" s="140" t="str">
        <f t="shared" si="13"/>
        <v/>
      </c>
      <c r="J294" s="73" t="str">
        <f t="shared" si="14"/>
        <v xml:space="preserve"> </v>
      </c>
      <c r="K294" s="149" t="str">
        <f t="shared" ca="1" si="15"/>
        <v/>
      </c>
      <c r="L294" s="147"/>
    </row>
    <row r="295" spans="2:12">
      <c r="B295" s="81"/>
      <c r="C295" s="140"/>
      <c r="D295" s="81"/>
      <c r="E295" s="81"/>
      <c r="F295" s="58"/>
      <c r="G295" s="58"/>
      <c r="H295" s="60"/>
      <c r="I295" s="140" t="str">
        <f t="shared" si="13"/>
        <v/>
      </c>
      <c r="J295" s="73" t="str">
        <f t="shared" si="14"/>
        <v xml:space="preserve"> </v>
      </c>
      <c r="K295" s="149" t="str">
        <f t="shared" ca="1" si="15"/>
        <v/>
      </c>
      <c r="L295" s="147"/>
    </row>
    <row r="296" spans="2:12">
      <c r="B296" s="81"/>
      <c r="C296" s="140"/>
      <c r="D296" s="81"/>
      <c r="E296" s="81"/>
      <c r="F296" s="58"/>
      <c r="G296" s="58"/>
      <c r="H296" s="60"/>
      <c r="I296" s="140" t="str">
        <f t="shared" si="13"/>
        <v/>
      </c>
      <c r="J296" s="73" t="str">
        <f t="shared" si="14"/>
        <v xml:space="preserve"> </v>
      </c>
      <c r="K296" s="149" t="str">
        <f t="shared" ca="1" si="15"/>
        <v/>
      </c>
      <c r="L296" s="147"/>
    </row>
    <row r="297" spans="2:12">
      <c r="B297" s="81"/>
      <c r="C297" s="140"/>
      <c r="D297" s="81"/>
      <c r="E297" s="81"/>
      <c r="F297" s="58"/>
      <c r="G297" s="58"/>
      <c r="H297" s="60"/>
      <c r="I297" s="140" t="str">
        <f t="shared" si="13"/>
        <v/>
      </c>
      <c r="J297" s="73" t="str">
        <f t="shared" si="14"/>
        <v xml:space="preserve"> </v>
      </c>
      <c r="K297" s="149" t="str">
        <f t="shared" ca="1" si="15"/>
        <v/>
      </c>
      <c r="L297" s="147"/>
    </row>
    <row r="298" spans="2:12">
      <c r="B298" s="81"/>
      <c r="C298" s="140"/>
      <c r="D298" s="81"/>
      <c r="E298" s="81"/>
      <c r="F298" s="58"/>
      <c r="G298" s="58"/>
      <c r="H298" s="60"/>
      <c r="I298" s="140" t="str">
        <f t="shared" si="13"/>
        <v/>
      </c>
      <c r="J298" s="73" t="str">
        <f t="shared" si="14"/>
        <v xml:space="preserve"> </v>
      </c>
      <c r="K298" s="149" t="str">
        <f t="shared" ca="1" si="15"/>
        <v/>
      </c>
      <c r="L298" s="147"/>
    </row>
    <row r="299" spans="2:12">
      <c r="B299" s="81"/>
      <c r="C299" s="140"/>
      <c r="D299" s="81"/>
      <c r="E299" s="81"/>
      <c r="F299" s="58"/>
      <c r="G299" s="58"/>
      <c r="H299" s="60"/>
      <c r="I299" s="140" t="str">
        <f t="shared" si="13"/>
        <v/>
      </c>
      <c r="J299" s="73" t="str">
        <f t="shared" si="14"/>
        <v xml:space="preserve"> </v>
      </c>
      <c r="K299" s="149" t="str">
        <f t="shared" ca="1" si="15"/>
        <v/>
      </c>
      <c r="L299" s="147"/>
    </row>
    <row r="300" spans="2:12">
      <c r="B300" s="81"/>
      <c r="C300" s="140"/>
      <c r="D300" s="81"/>
      <c r="E300" s="81"/>
      <c r="F300" s="58"/>
      <c r="G300" s="58"/>
      <c r="H300" s="60"/>
      <c r="I300" s="140" t="str">
        <f t="shared" si="13"/>
        <v/>
      </c>
      <c r="J300" s="73" t="str">
        <f t="shared" si="14"/>
        <v xml:space="preserve"> </v>
      </c>
      <c r="K300" s="149" t="str">
        <f t="shared" ca="1" si="15"/>
        <v/>
      </c>
      <c r="L300" s="147"/>
    </row>
    <row r="301" spans="2:12">
      <c r="B301" s="81"/>
      <c r="C301" s="140"/>
      <c r="D301" s="81"/>
      <c r="E301" s="81"/>
      <c r="F301" s="58"/>
      <c r="G301" s="58"/>
      <c r="H301" s="60"/>
      <c r="I301" s="140" t="str">
        <f t="shared" si="13"/>
        <v/>
      </c>
      <c r="J301" s="73" t="str">
        <f t="shared" si="14"/>
        <v xml:space="preserve"> </v>
      </c>
      <c r="K301" s="149" t="str">
        <f t="shared" ca="1" si="15"/>
        <v/>
      </c>
      <c r="L301" s="147"/>
    </row>
    <row r="302" spans="2:12">
      <c r="B302" s="81"/>
      <c r="C302" s="140"/>
      <c r="D302" s="81"/>
      <c r="E302" s="81"/>
      <c r="F302" s="58"/>
      <c r="G302" s="58"/>
      <c r="H302" s="60"/>
      <c r="I302" s="140" t="str">
        <f t="shared" si="13"/>
        <v/>
      </c>
      <c r="J302" s="73" t="str">
        <f t="shared" si="14"/>
        <v xml:space="preserve"> </v>
      </c>
      <c r="K302" s="149" t="str">
        <f t="shared" ca="1" si="15"/>
        <v/>
      </c>
      <c r="L302" s="147"/>
    </row>
    <row r="303" spans="2:12">
      <c r="B303" s="81"/>
      <c r="C303" s="140"/>
      <c r="D303" s="81"/>
      <c r="E303" s="81"/>
      <c r="F303" s="58"/>
      <c r="G303" s="58"/>
      <c r="H303" s="60"/>
      <c r="I303" s="140" t="str">
        <f t="shared" si="13"/>
        <v/>
      </c>
      <c r="J303" s="73" t="str">
        <f t="shared" si="14"/>
        <v xml:space="preserve"> </v>
      </c>
      <c r="K303" s="149" t="str">
        <f t="shared" ca="1" si="15"/>
        <v/>
      </c>
      <c r="L303" s="147"/>
    </row>
    <row r="304" spans="2:12">
      <c r="B304" s="81"/>
      <c r="C304" s="140"/>
      <c r="D304" s="81"/>
      <c r="E304" s="81"/>
      <c r="F304" s="58"/>
      <c r="G304" s="58"/>
      <c r="H304" s="60"/>
      <c r="I304" s="140" t="str">
        <f t="shared" si="13"/>
        <v/>
      </c>
      <c r="J304" s="73" t="str">
        <f t="shared" si="14"/>
        <v xml:space="preserve"> </v>
      </c>
      <c r="K304" s="149" t="str">
        <f t="shared" ca="1" si="15"/>
        <v/>
      </c>
      <c r="L304" s="147"/>
    </row>
    <row r="305" spans="2:12">
      <c r="B305" s="81"/>
      <c r="C305" s="140"/>
      <c r="D305" s="81"/>
      <c r="E305" s="81"/>
      <c r="F305" s="58"/>
      <c r="G305" s="58"/>
      <c r="H305" s="60"/>
      <c r="I305" s="140" t="str">
        <f t="shared" si="13"/>
        <v/>
      </c>
      <c r="J305" s="73" t="str">
        <f t="shared" si="14"/>
        <v xml:space="preserve"> </v>
      </c>
      <c r="K305" s="149" t="str">
        <f t="shared" ca="1" si="15"/>
        <v/>
      </c>
      <c r="L305" s="147"/>
    </row>
    <row r="306" spans="2:12" ht="16.5" thickBot="1">
      <c r="B306" s="82"/>
      <c r="C306" s="141"/>
      <c r="D306" s="82"/>
      <c r="E306" s="82"/>
      <c r="F306" s="61"/>
      <c r="G306" s="61"/>
      <c r="H306" s="61"/>
      <c r="I306" s="140" t="str">
        <f t="shared" si="13"/>
        <v/>
      </c>
      <c r="J306" s="74" t="str">
        <f t="shared" si="14"/>
        <v xml:space="preserve"> </v>
      </c>
      <c r="K306" s="149" t="str">
        <f t="shared" ca="1" si="15"/>
        <v/>
      </c>
      <c r="L306" s="148"/>
    </row>
  </sheetData>
  <dataConsolidate/>
  <mergeCells count="11">
    <mergeCell ref="B1:C1"/>
    <mergeCell ref="U2:V2"/>
    <mergeCell ref="Q37:Y37"/>
    <mergeCell ref="Q34:Y34"/>
    <mergeCell ref="Q35:Y35"/>
    <mergeCell ref="Q36:Y36"/>
    <mergeCell ref="U11:V11"/>
    <mergeCell ref="C9:K9"/>
    <mergeCell ref="F4:G4"/>
    <mergeCell ref="B3:G3"/>
    <mergeCell ref="J10:K10"/>
  </mergeCells>
  <conditionalFormatting sqref="J12:K306">
    <cfRule type="containsText" dxfId="3" priority="3" operator="containsText" text="Nej">
      <formula>NOT(ISERROR(SEARCH("Nej",J12)))</formula>
    </cfRule>
    <cfRule type="containsText" dxfId="2" priority="4" operator="containsText" text="Ja">
      <formula>NOT(ISERROR(SEARCH("Ja",J12)))</formula>
    </cfRule>
  </conditionalFormatting>
  <conditionalFormatting sqref="O5">
    <cfRule type="containsText" dxfId="1" priority="1" operator="containsText" text="Nej">
      <formula>NOT(ISERROR(SEARCH("Nej",O5)))</formula>
    </cfRule>
    <cfRule type="containsText" dxfId="0" priority="2" operator="containsText" text="Ja">
      <formula>NOT(ISERROR(SEARCH("Ja",O5)))</formula>
    </cfRule>
  </conditionalFormatting>
  <dataValidations count="3">
    <dataValidation type="list" allowBlank="1" showInputMessage="1" showErrorMessage="1" sqref="F12:F306" xr:uid="{6700E8ED-54E8-1240-86C0-DCD6CF3FCD58}">
      <formula1>Drivlina</formula1>
    </dataValidation>
    <dataValidation type="list" allowBlank="1" showInputMessage="1" showErrorMessage="1" sqref="G12:G306" xr:uid="{709FE8C6-506E-5D4A-AC9A-457A270D2F2A}">
      <formula1>Steg_arbetsmaskiner_uppfoljning</formula1>
    </dataValidation>
    <dataValidation type="list" allowBlank="1" showInputMessage="1" showErrorMessage="1" sqref="H12:H306" xr:uid="{7673C363-7A5A-45E7-B2AC-9FA760FC2613}">
      <formula1>JaNej_uppfoljning</formula1>
    </dataValidation>
  </dataValidation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3">
    <tabColor rgb="FFFFFF00"/>
  </sheetPr>
  <dimension ref="A1:AE36"/>
  <sheetViews>
    <sheetView topLeftCell="F1" zoomScaleNormal="100" workbookViewId="0">
      <selection activeCell="H24" sqref="H24"/>
    </sheetView>
  </sheetViews>
  <sheetFormatPr defaultColWidth="11" defaultRowHeight="15.75"/>
  <cols>
    <col min="1" max="1" width="13.625" hidden="1" customWidth="1"/>
    <col min="2" max="2" width="9.875" hidden="1" customWidth="1"/>
    <col min="3" max="3" width="16.5" hidden="1" customWidth="1"/>
    <col min="4" max="4" width="19.625" hidden="1" customWidth="1"/>
    <col min="5" max="5" width="35.5" hidden="1" customWidth="1"/>
    <col min="6" max="6" width="1.5" customWidth="1"/>
    <col min="7" max="7" width="78.125" customWidth="1"/>
    <col min="8" max="8" width="10.5" customWidth="1"/>
    <col min="9" max="9" width="9.625" customWidth="1"/>
    <col min="10" max="10" width="7.625" hidden="1" customWidth="1"/>
    <col min="11" max="12" width="8.5" style="39" hidden="1" customWidth="1"/>
    <col min="13" max="13" width="11.5" hidden="1" customWidth="1"/>
    <col min="14" max="14" width="9" hidden="1" customWidth="1"/>
    <col min="15" max="16" width="8.875" hidden="1" customWidth="1"/>
    <col min="17" max="17" width="12.125" hidden="1" customWidth="1"/>
    <col min="18" max="18" width="14.875" hidden="1" customWidth="1"/>
    <col min="19" max="19" width="20.625" hidden="1" customWidth="1"/>
    <col min="20" max="20" width="7.625" customWidth="1"/>
    <col min="21" max="21" width="16.125" customWidth="1"/>
    <col min="22" max="22" width="26.125" bestFit="1" customWidth="1"/>
    <col min="23" max="23" width="11.625" customWidth="1"/>
    <col min="24" max="24" width="10" customWidth="1"/>
  </cols>
  <sheetData>
    <row r="1" spans="1:31" ht="29.25" customHeight="1">
      <c r="G1" s="129" t="s">
        <v>101</v>
      </c>
    </row>
    <row r="2" spans="1:31" ht="33.950000000000003" customHeight="1" thickBot="1">
      <c r="A2" s="292" t="s">
        <v>45</v>
      </c>
      <c r="B2" s="292"/>
      <c r="C2" s="292"/>
      <c r="D2" s="292"/>
      <c r="E2" s="132"/>
      <c r="F2" s="229"/>
      <c r="G2" s="101" t="s">
        <v>102</v>
      </c>
      <c r="H2" s="1"/>
      <c r="I2" s="1"/>
      <c r="J2" s="292" t="s">
        <v>45</v>
      </c>
      <c r="K2" s="292"/>
      <c r="L2" s="292"/>
      <c r="M2" s="292"/>
      <c r="N2" s="292"/>
      <c r="O2" s="292"/>
      <c r="P2" s="292" t="s">
        <v>103</v>
      </c>
      <c r="Q2" s="292"/>
      <c r="R2" s="292"/>
      <c r="S2" s="292"/>
      <c r="V2" s="49"/>
      <c r="W2" s="49"/>
      <c r="X2" s="49"/>
      <c r="Y2" s="49"/>
      <c r="Z2" s="49"/>
      <c r="AA2" s="49"/>
      <c r="AB2" s="49"/>
    </row>
    <row r="3" spans="1:31" ht="48.95" customHeight="1" thickBot="1">
      <c r="A3" t="s">
        <v>104</v>
      </c>
      <c r="B3" t="s">
        <v>105</v>
      </c>
      <c r="C3" s="51" t="s">
        <v>106</v>
      </c>
      <c r="D3" t="s">
        <v>107</v>
      </c>
      <c r="E3" s="138" t="s">
        <v>108</v>
      </c>
      <c r="F3" s="138"/>
      <c r="G3" s="12" t="s">
        <v>55</v>
      </c>
      <c r="H3" s="12" t="s">
        <v>109</v>
      </c>
      <c r="I3" s="12" t="s">
        <v>105</v>
      </c>
      <c r="J3" t="s">
        <v>110</v>
      </c>
      <c r="K3" s="41" t="s">
        <v>111</v>
      </c>
      <c r="L3" s="38" t="s">
        <v>112</v>
      </c>
      <c r="M3" s="20" t="s">
        <v>113</v>
      </c>
      <c r="N3" s="21" t="s">
        <v>114</v>
      </c>
      <c r="P3" s="23" t="s">
        <v>115</v>
      </c>
      <c r="Q3" s="23" t="s">
        <v>116</v>
      </c>
      <c r="R3" s="24" t="s">
        <v>117</v>
      </c>
      <c r="S3" s="24" t="s">
        <v>118</v>
      </c>
      <c r="U3" s="320" t="s">
        <v>41</v>
      </c>
      <c r="V3" s="321"/>
      <c r="W3" s="156"/>
      <c r="X3" s="156"/>
      <c r="Y3" s="131"/>
      <c r="Z3" s="131"/>
      <c r="AA3" s="131"/>
      <c r="AB3" s="131"/>
      <c r="AC3" s="131"/>
      <c r="AD3" s="131"/>
      <c r="AE3" s="131"/>
    </row>
    <row r="4" spans="1:31" ht="42.75" customHeight="1">
      <c r="A4" s="4">
        <v>9.8059999999999992</v>
      </c>
      <c r="B4" s="3" t="s">
        <v>119</v>
      </c>
      <c r="C4" s="8">
        <f>MIN(K4,1)</f>
        <v>0.64</v>
      </c>
      <c r="D4" s="8">
        <f>MIN(L4,1)</f>
        <v>0.36</v>
      </c>
      <c r="E4" s="2" t="s">
        <v>120</v>
      </c>
      <c r="F4" s="2"/>
      <c r="G4" s="2" t="s">
        <v>121</v>
      </c>
      <c r="H4" s="83"/>
      <c r="I4" s="3" t="s">
        <v>122</v>
      </c>
      <c r="J4" s="3" t="str">
        <f t="shared" ref="J4:J10" si="0">CONCATENATE(A4," ",B4)</f>
        <v>9,806 kWh/liter</v>
      </c>
      <c r="K4" s="44">
        <f>1-L4</f>
        <v>0.64</v>
      </c>
      <c r="L4" s="44">
        <v>0.36</v>
      </c>
      <c r="M4" s="15">
        <f t="shared" ref="M4:M10" si="1">H4*A4*K4</f>
        <v>0</v>
      </c>
      <c r="N4" s="15">
        <f t="shared" ref="N4:N10" si="2">H4*A4*L4</f>
        <v>0</v>
      </c>
      <c r="P4" s="18">
        <f>95.1*3.6/1000</f>
        <v>0.34236</v>
      </c>
      <c r="Q4" s="45">
        <f>(17.4*3.6)*0.07/L4/1000+(6.7*3.6)*(L4-0.07)/L4/1000</f>
        <v>3.1609999999999999E-2</v>
      </c>
      <c r="R4" s="5">
        <f t="shared" ref="R4:R10" si="3">H4*C4*A4*P4</f>
        <v>0</v>
      </c>
      <c r="S4" s="5">
        <f t="shared" ref="S4:S10" si="4">H4*D4*A4*Q4</f>
        <v>0</v>
      </c>
      <c r="U4" s="303" t="s">
        <v>123</v>
      </c>
      <c r="V4" s="304"/>
      <c r="W4" s="189"/>
      <c r="X4" s="104"/>
      <c r="Y4" s="104"/>
      <c r="Z4" s="104"/>
      <c r="AA4" s="104"/>
      <c r="AB4" s="104"/>
      <c r="AC4" s="104"/>
      <c r="AD4" s="104"/>
      <c r="AE4" s="104"/>
    </row>
    <row r="5" spans="1:31" ht="30" customHeight="1" thickBot="1">
      <c r="A5" s="4">
        <v>8.6389999999999993</v>
      </c>
      <c r="B5" s="3" t="s">
        <v>119</v>
      </c>
      <c r="C5" s="8">
        <f t="shared" ref="C5" si="5">MIN(K5,1)</f>
        <v>0.90800000000000003</v>
      </c>
      <c r="D5" s="8">
        <f t="shared" ref="D5" si="6">MIN(L5,1)</f>
        <v>9.1999999999999998E-2</v>
      </c>
      <c r="E5" s="2" t="s">
        <v>124</v>
      </c>
      <c r="F5" s="2"/>
      <c r="G5" s="2" t="s">
        <v>125</v>
      </c>
      <c r="H5" s="83"/>
      <c r="I5" s="3" t="s">
        <v>122</v>
      </c>
      <c r="J5" s="3" t="str">
        <f t="shared" si="0"/>
        <v>8,639 kWh/liter</v>
      </c>
      <c r="K5" s="44">
        <f t="shared" ref="K5" si="7">1-L5</f>
        <v>0.90800000000000003</v>
      </c>
      <c r="L5" s="44">
        <v>9.1999999999999998E-2</v>
      </c>
      <c r="M5" s="15">
        <f t="shared" si="1"/>
        <v>0</v>
      </c>
      <c r="N5" s="15">
        <f t="shared" si="2"/>
        <v>0</v>
      </c>
      <c r="P5" s="18">
        <f>(93.3*3.6)/1000</f>
        <v>0.33588000000000001</v>
      </c>
      <c r="Q5" s="45">
        <f>5.7*3.6/1000</f>
        <v>2.052E-2</v>
      </c>
      <c r="R5" s="5">
        <f t="shared" si="3"/>
        <v>0</v>
      </c>
      <c r="S5" s="5">
        <f t="shared" si="4"/>
        <v>0</v>
      </c>
      <c r="U5" s="177" t="str">
        <f>'Kravställning (beställare)'!S12</f>
        <v>Andel (2022) [%]</v>
      </c>
      <c r="V5" s="218" t="str">
        <f>IF('Kravställning (beställare)'!$C32="","",'Kravställning (beställare)'!$C32)</f>
        <v/>
      </c>
      <c r="W5" s="104"/>
      <c r="X5" s="104"/>
      <c r="Y5" s="104"/>
      <c r="Z5" s="104"/>
      <c r="AA5" s="104"/>
      <c r="AB5" s="104"/>
      <c r="AC5" s="104"/>
      <c r="AD5" s="104"/>
      <c r="AE5" s="104"/>
    </row>
    <row r="6" spans="1:31" ht="30" customHeight="1">
      <c r="A6" s="4">
        <f>8.45</f>
        <v>8.4499999999999993</v>
      </c>
      <c r="B6" s="3" t="s">
        <v>119</v>
      </c>
      <c r="C6" s="8">
        <f>MIN(K6,1)</f>
        <v>1</v>
      </c>
      <c r="D6" s="9"/>
      <c r="E6" s="2" t="s">
        <v>67</v>
      </c>
      <c r="F6" s="2"/>
      <c r="G6" s="2" t="s">
        <v>67</v>
      </c>
      <c r="H6" s="83"/>
      <c r="I6" s="3" t="s">
        <v>122</v>
      </c>
      <c r="J6" s="3" t="str">
        <f t="shared" si="0"/>
        <v>8,45 kWh/liter</v>
      </c>
      <c r="K6" s="27">
        <v>1</v>
      </c>
      <c r="L6" s="28"/>
      <c r="M6" s="15">
        <f t="shared" si="1"/>
        <v>0</v>
      </c>
      <c r="N6" s="15">
        <f t="shared" si="2"/>
        <v>0</v>
      </c>
      <c r="P6" s="18">
        <f>(93.3*3.6)/1000</f>
        <v>0.33588000000000001</v>
      </c>
      <c r="Q6" s="13"/>
      <c r="R6" s="5">
        <f t="shared" si="3"/>
        <v>0</v>
      </c>
      <c r="S6" s="5">
        <f t="shared" si="4"/>
        <v>0</v>
      </c>
      <c r="W6" s="104"/>
      <c r="X6" s="104"/>
      <c r="Y6" s="104"/>
      <c r="Z6" s="104"/>
      <c r="AA6" s="104"/>
      <c r="AB6" s="104"/>
      <c r="AC6" s="104"/>
      <c r="AD6" s="104"/>
      <c r="AE6" s="104"/>
    </row>
    <row r="7" spans="1:31" ht="30" customHeight="1">
      <c r="A7" s="4">
        <f>43.49/3.6</f>
        <v>12.080555555555556</v>
      </c>
      <c r="B7" s="3" t="s">
        <v>126</v>
      </c>
      <c r="C7" s="8">
        <f>MIN(K7,1)</f>
        <v>1</v>
      </c>
      <c r="D7" s="9"/>
      <c r="E7" s="3" t="s">
        <v>127</v>
      </c>
      <c r="F7" s="3"/>
      <c r="G7" s="3" t="s">
        <v>127</v>
      </c>
      <c r="H7" s="83"/>
      <c r="I7" s="3" t="s">
        <v>128</v>
      </c>
      <c r="J7" s="3" t="str">
        <f t="shared" si="0"/>
        <v>12,0805555555556 kWh/kg</v>
      </c>
      <c r="K7" s="27">
        <v>1</v>
      </c>
      <c r="L7" s="28"/>
      <c r="M7" s="15">
        <f t="shared" si="1"/>
        <v>0</v>
      </c>
      <c r="N7" s="15">
        <f t="shared" si="2"/>
        <v>0</v>
      </c>
      <c r="P7" s="22">
        <f>69.3*3.6/1000</f>
        <v>0.24947999999999998</v>
      </c>
      <c r="Q7" s="13"/>
      <c r="R7" s="5">
        <f t="shared" si="3"/>
        <v>0</v>
      </c>
      <c r="S7" s="5">
        <f t="shared" si="4"/>
        <v>0</v>
      </c>
      <c r="W7" s="104"/>
      <c r="X7" s="104"/>
      <c r="Y7" s="104"/>
      <c r="Z7" s="104"/>
      <c r="AA7" s="104"/>
      <c r="AB7" s="104"/>
      <c r="AC7" s="104"/>
      <c r="AD7" s="104"/>
      <c r="AE7" s="104"/>
    </row>
    <row r="8" spans="1:31" ht="30" customHeight="1">
      <c r="A8" s="4">
        <f>49.9/3.6</f>
        <v>13.861111111111111</v>
      </c>
      <c r="B8" s="3" t="s">
        <v>126</v>
      </c>
      <c r="C8" s="8">
        <f>MIN(K8,1)</f>
        <v>1</v>
      </c>
      <c r="D8" s="9"/>
      <c r="E8" s="2" t="s">
        <v>129</v>
      </c>
      <c r="F8" s="2"/>
      <c r="G8" s="2" t="s">
        <v>129</v>
      </c>
      <c r="H8" s="83"/>
      <c r="I8" s="3" t="s">
        <v>128</v>
      </c>
      <c r="J8" s="3" t="str">
        <f t="shared" si="0"/>
        <v>13,8611111111111 kWh/kg</v>
      </c>
      <c r="K8" s="27">
        <v>1</v>
      </c>
      <c r="L8" s="28"/>
      <c r="M8" s="15">
        <f t="shared" si="1"/>
        <v>0</v>
      </c>
      <c r="N8" s="15">
        <f t="shared" si="2"/>
        <v>0</v>
      </c>
      <c r="P8" s="22">
        <f>74.5*3.6/1000</f>
        <v>0.26819999999999999</v>
      </c>
      <c r="Q8" s="13"/>
      <c r="R8" s="5">
        <f t="shared" si="3"/>
        <v>0</v>
      </c>
      <c r="S8" s="5">
        <f t="shared" si="4"/>
        <v>0</v>
      </c>
      <c r="W8" s="104"/>
      <c r="X8" s="104"/>
      <c r="Y8" s="104"/>
      <c r="Z8" s="104"/>
      <c r="AA8" s="104"/>
      <c r="AB8" s="104"/>
      <c r="AC8" s="104"/>
      <c r="AD8" s="104"/>
      <c r="AE8" s="104"/>
    </row>
    <row r="9" spans="1:31" ht="30" customHeight="1">
      <c r="A9" s="268">
        <v>1</v>
      </c>
      <c r="B9" s="3" t="s">
        <v>130</v>
      </c>
      <c r="C9" s="8">
        <f>MIN(K9,1)</f>
        <v>1</v>
      </c>
      <c r="D9" s="9"/>
      <c r="E9" s="3" t="s">
        <v>131</v>
      </c>
      <c r="F9" s="3"/>
      <c r="G9" s="3" t="s">
        <v>131</v>
      </c>
      <c r="H9" s="83"/>
      <c r="I9" s="3" t="s">
        <v>132</v>
      </c>
      <c r="J9" s="3" t="str">
        <f t="shared" si="0"/>
        <v>1 kWh/kWh</v>
      </c>
      <c r="K9" s="27">
        <v>3</v>
      </c>
      <c r="L9" s="28"/>
      <c r="M9" s="15">
        <f t="shared" si="1"/>
        <v>0</v>
      </c>
      <c r="N9" s="15">
        <f t="shared" si="2"/>
        <v>0</v>
      </c>
      <c r="P9" s="18">
        <f>234.4*3.6/(0.7*1000)+126/1000</f>
        <v>1.3314857142857144</v>
      </c>
      <c r="Q9" s="13"/>
      <c r="R9" s="5">
        <f t="shared" si="3"/>
        <v>0</v>
      </c>
      <c r="S9" s="5">
        <f t="shared" si="4"/>
        <v>0</v>
      </c>
    </row>
    <row r="10" spans="1:31" ht="30" customHeight="1">
      <c r="A10" s="268">
        <v>33</v>
      </c>
      <c r="B10" s="3" t="s">
        <v>126</v>
      </c>
      <c r="C10" s="8">
        <f>MIN(K10,1)</f>
        <v>1</v>
      </c>
      <c r="D10" s="9"/>
      <c r="E10" s="2" t="s">
        <v>133</v>
      </c>
      <c r="F10" s="2"/>
      <c r="G10" s="2" t="s">
        <v>133</v>
      </c>
      <c r="H10" s="83"/>
      <c r="I10" s="3" t="s">
        <v>128</v>
      </c>
      <c r="J10" s="3" t="str">
        <f t="shared" si="0"/>
        <v>33 kWh/kg</v>
      </c>
      <c r="K10" s="27">
        <v>1.5</v>
      </c>
      <c r="L10" s="28"/>
      <c r="M10" s="15">
        <f t="shared" si="1"/>
        <v>0</v>
      </c>
      <c r="N10" s="15">
        <f t="shared" si="2"/>
        <v>0</v>
      </c>
      <c r="P10" s="18">
        <f>104.3*3.6/1000</f>
        <v>0.37548000000000004</v>
      </c>
      <c r="Q10" s="13"/>
      <c r="R10" s="5">
        <f t="shared" si="3"/>
        <v>0</v>
      </c>
      <c r="S10" s="5">
        <f t="shared" si="4"/>
        <v>0</v>
      </c>
    </row>
    <row r="11" spans="1:31" ht="15.75" hidden="1" customHeight="1">
      <c r="A11" s="6"/>
      <c r="B11" s="6"/>
      <c r="C11" s="6"/>
      <c r="D11" s="9"/>
      <c r="E11" s="154"/>
      <c r="F11" s="228"/>
      <c r="G11" s="23"/>
      <c r="J11" s="155"/>
      <c r="K11" s="28"/>
      <c r="L11" s="28"/>
      <c r="M11" s="15">
        <f>SUM(M4:M10)</f>
        <v>0</v>
      </c>
      <c r="N11" s="15">
        <f>SUM(N4:N10)</f>
        <v>0</v>
      </c>
      <c r="P11" s="19"/>
      <c r="Q11" s="13"/>
      <c r="R11" s="9">
        <f>SUM(R4:R10)</f>
        <v>0</v>
      </c>
      <c r="S11" s="9">
        <f>SUM(S4:S10)</f>
        <v>0</v>
      </c>
    </row>
    <row r="12" spans="1:31" ht="12" customHeight="1"/>
    <row r="13" spans="1:31" ht="23.25" customHeight="1">
      <c r="A13" s="1"/>
      <c r="B13" s="1"/>
      <c r="C13" s="1"/>
      <c r="D13" s="1"/>
      <c r="E13" s="1"/>
      <c r="F13" s="1"/>
      <c r="G13" s="319" t="s">
        <v>134</v>
      </c>
      <c r="H13" s="319"/>
      <c r="I13" s="319"/>
      <c r="J13" s="1"/>
      <c r="K13" s="40"/>
      <c r="L13" s="40"/>
      <c r="M13" s="1"/>
      <c r="N13" s="1"/>
      <c r="O13" s="1"/>
      <c r="R13" s="14"/>
      <c r="S13" s="14"/>
    </row>
    <row r="14" spans="1:31" ht="23.25" customHeight="1">
      <c r="A14" s="7"/>
      <c r="B14" s="7"/>
      <c r="C14" s="7"/>
      <c r="G14" s="52" t="s">
        <v>55</v>
      </c>
      <c r="H14" s="52" t="s">
        <v>109</v>
      </c>
      <c r="I14" s="52" t="s">
        <v>105</v>
      </c>
      <c r="J14" s="7" t="s">
        <v>110</v>
      </c>
      <c r="K14" s="41" t="s">
        <v>111</v>
      </c>
      <c r="L14" s="41" t="s">
        <v>112</v>
      </c>
      <c r="M14" s="20" t="s">
        <v>113</v>
      </c>
      <c r="N14" s="25" t="s">
        <v>114</v>
      </c>
      <c r="P14" s="23" t="s">
        <v>115</v>
      </c>
      <c r="Q14" s="23" t="s">
        <v>116</v>
      </c>
      <c r="R14" s="24" t="s">
        <v>117</v>
      </c>
      <c r="S14" s="24" t="s">
        <v>135</v>
      </c>
    </row>
    <row r="15" spans="1:31" ht="30" customHeight="1">
      <c r="A15" s="3">
        <v>9.4440000000000008</v>
      </c>
      <c r="B15" s="3" t="s">
        <v>119</v>
      </c>
      <c r="C15" s="6"/>
      <c r="D15" s="8">
        <f t="shared" ref="D15:D26" si="8">MIN(L15,1)</f>
        <v>1</v>
      </c>
      <c r="E15" s="3" t="s">
        <v>136</v>
      </c>
      <c r="F15" s="3"/>
      <c r="G15" s="3" t="s">
        <v>136</v>
      </c>
      <c r="H15" s="83"/>
      <c r="I15" s="3" t="s">
        <v>122</v>
      </c>
      <c r="J15" s="3" t="str">
        <f t="shared" ref="J15:J26" si="9">CONCATENATE(A15," ",B15)</f>
        <v>9,444 kWh/liter</v>
      </c>
      <c r="K15" s="28"/>
      <c r="L15" s="27">
        <v>1</v>
      </c>
      <c r="M15" s="15">
        <f t="shared" ref="M15:M26" si="10">H15*A15*K15</f>
        <v>0</v>
      </c>
      <c r="N15" s="15">
        <f t="shared" ref="N15:N26" si="11">H15*A15*L15</f>
        <v>0</v>
      </c>
      <c r="P15" s="6"/>
      <c r="Q15" s="46">
        <f>10.5*3.6/1000</f>
        <v>3.7800000000000007E-2</v>
      </c>
      <c r="R15" s="5">
        <f t="shared" ref="R15:R26" si="12">H15*C15*A15*P15</f>
        <v>0</v>
      </c>
      <c r="S15" s="30">
        <f t="shared" ref="S15:S26" si="13">H15*D15*A15*Q15</f>
        <v>0</v>
      </c>
    </row>
    <row r="16" spans="1:31" ht="30" customHeight="1">
      <c r="A16" s="3">
        <v>9.1669999999999998</v>
      </c>
      <c r="B16" s="3" t="s">
        <v>119</v>
      </c>
      <c r="C16" s="6"/>
      <c r="D16" s="8">
        <f t="shared" si="8"/>
        <v>1</v>
      </c>
      <c r="E16" s="3" t="s">
        <v>137</v>
      </c>
      <c r="F16" s="3"/>
      <c r="G16" s="3" t="s">
        <v>137</v>
      </c>
      <c r="H16" s="83"/>
      <c r="I16" s="3" t="s">
        <v>122</v>
      </c>
      <c r="J16" s="3" t="str">
        <f t="shared" si="9"/>
        <v>9,167 kWh/liter</v>
      </c>
      <c r="K16" s="28"/>
      <c r="L16" s="27">
        <v>1</v>
      </c>
      <c r="M16" s="15">
        <f t="shared" si="10"/>
        <v>0</v>
      </c>
      <c r="N16" s="15">
        <f t="shared" si="11"/>
        <v>0</v>
      </c>
      <c r="P16" s="6"/>
      <c r="Q16" s="46">
        <f>33.3*3.6/1000</f>
        <v>0.11988</v>
      </c>
      <c r="R16" s="5">
        <f t="shared" si="12"/>
        <v>0</v>
      </c>
      <c r="S16" s="5">
        <f t="shared" si="13"/>
        <v>0</v>
      </c>
    </row>
    <row r="17" spans="1:31" ht="30" customHeight="1">
      <c r="A17" s="18">
        <v>6.4560000000000004</v>
      </c>
      <c r="B17" s="3" t="s">
        <v>119</v>
      </c>
      <c r="C17" s="8">
        <f>MIN(K17,1)</f>
        <v>0.19999999999999996</v>
      </c>
      <c r="D17" s="8">
        <f>MIN(L17,1)</f>
        <v>0.8</v>
      </c>
      <c r="E17" s="3" t="s">
        <v>138</v>
      </c>
      <c r="F17" s="3"/>
      <c r="G17" s="3" t="s">
        <v>138</v>
      </c>
      <c r="H17" s="83"/>
      <c r="I17" s="3" t="s">
        <v>122</v>
      </c>
      <c r="J17" s="3" t="str">
        <f t="shared" si="9"/>
        <v>6,456 kWh/liter</v>
      </c>
      <c r="K17" s="27">
        <f>1-L17</f>
        <v>0.19999999999999996</v>
      </c>
      <c r="L17" s="27">
        <v>0.8</v>
      </c>
      <c r="M17" s="15">
        <f t="shared" si="10"/>
        <v>0</v>
      </c>
      <c r="N17" s="15">
        <f t="shared" si="11"/>
        <v>0</v>
      </c>
      <c r="P17" s="18">
        <f>P5</f>
        <v>0.33588000000000001</v>
      </c>
      <c r="Q17" s="46">
        <f>7.7*3.6/1000</f>
        <v>2.7720000000000002E-2</v>
      </c>
      <c r="R17" s="5">
        <f t="shared" si="12"/>
        <v>0</v>
      </c>
      <c r="S17" s="5">
        <f t="shared" si="13"/>
        <v>0</v>
      </c>
    </row>
    <row r="18" spans="1:31" ht="30" customHeight="1">
      <c r="A18" s="3">
        <v>5.8330000000000002</v>
      </c>
      <c r="B18" s="3" t="s">
        <v>119</v>
      </c>
      <c r="C18" s="8">
        <f>MIN(K18,1)</f>
        <v>5.0000000000000044E-2</v>
      </c>
      <c r="D18" s="8">
        <f t="shared" si="8"/>
        <v>0.95</v>
      </c>
      <c r="E18" s="3" t="s">
        <v>139</v>
      </c>
      <c r="F18" s="3"/>
      <c r="G18" s="3" t="s">
        <v>139</v>
      </c>
      <c r="H18" s="83"/>
      <c r="I18" s="3" t="s">
        <v>122</v>
      </c>
      <c r="J18" s="3" t="str">
        <f t="shared" si="9"/>
        <v>5,833 kWh/liter</v>
      </c>
      <c r="K18" s="27">
        <f>1-L18</f>
        <v>5.0000000000000044E-2</v>
      </c>
      <c r="L18" s="27">
        <v>0.95</v>
      </c>
      <c r="M18" s="15">
        <f t="shared" si="10"/>
        <v>0</v>
      </c>
      <c r="N18" s="15">
        <f t="shared" si="11"/>
        <v>0</v>
      </c>
      <c r="P18" s="18">
        <f>P4</f>
        <v>0.34236</v>
      </c>
      <c r="Q18" s="46">
        <f>7.7*3.6/1000</f>
        <v>2.7720000000000002E-2</v>
      </c>
      <c r="R18" s="5">
        <f t="shared" si="12"/>
        <v>0</v>
      </c>
      <c r="S18" s="5">
        <f t="shared" si="13"/>
        <v>0</v>
      </c>
    </row>
    <row r="19" spans="1:31" ht="30" customHeight="1">
      <c r="A19" s="18">
        <f>48.9/3.6</f>
        <v>13.583333333333332</v>
      </c>
      <c r="B19" s="3" t="s">
        <v>126</v>
      </c>
      <c r="C19" s="6"/>
      <c r="D19" s="8">
        <f t="shared" si="8"/>
        <v>1</v>
      </c>
      <c r="E19" s="3" t="s">
        <v>140</v>
      </c>
      <c r="F19" s="3"/>
      <c r="G19" s="3" t="s">
        <v>140</v>
      </c>
      <c r="H19" s="83"/>
      <c r="I19" s="3" t="s">
        <v>128</v>
      </c>
      <c r="J19" s="3" t="str">
        <f t="shared" si="9"/>
        <v>13,5833333333333 kWh/kg</v>
      </c>
      <c r="K19" s="28"/>
      <c r="L19" s="27">
        <v>1</v>
      </c>
      <c r="M19" s="15">
        <f t="shared" si="10"/>
        <v>0</v>
      </c>
      <c r="N19" s="15">
        <f t="shared" si="11"/>
        <v>0</v>
      </c>
      <c r="P19" s="6"/>
      <c r="Q19" s="47">
        <f>0*3.6/1000</f>
        <v>0</v>
      </c>
      <c r="R19" s="5">
        <f t="shared" si="12"/>
        <v>0</v>
      </c>
      <c r="S19" s="5">
        <f t="shared" si="13"/>
        <v>0</v>
      </c>
      <c r="T19" s="49"/>
      <c r="U19" s="49"/>
    </row>
    <row r="20" spans="1:31" ht="30" customHeight="1">
      <c r="A20" s="18">
        <f>48.7/3.6</f>
        <v>13.527777777777779</v>
      </c>
      <c r="B20" s="3" t="s">
        <v>126</v>
      </c>
      <c r="C20" s="8">
        <f>MIN(K20,1)</f>
        <v>1.7470282171924367E-2</v>
      </c>
      <c r="D20" s="8">
        <f t="shared" si="8"/>
        <v>0.98252971782807563</v>
      </c>
      <c r="E20" s="3" t="s">
        <v>141</v>
      </c>
      <c r="F20" s="3"/>
      <c r="G20" s="3" t="s">
        <v>142</v>
      </c>
      <c r="H20" s="83"/>
      <c r="I20" s="3" t="s">
        <v>128</v>
      </c>
      <c r="J20" s="3" t="str">
        <f t="shared" si="9"/>
        <v>13,5277777777778 kWh/kg</v>
      </c>
      <c r="K20" s="44">
        <f>1-L20</f>
        <v>1.7470282171924367E-2</v>
      </c>
      <c r="L20" s="44">
        <f>149936/152602</f>
        <v>0.98252971782807563</v>
      </c>
      <c r="M20" s="15">
        <f t="shared" si="10"/>
        <v>0</v>
      </c>
      <c r="N20" s="15">
        <f t="shared" si="11"/>
        <v>0</v>
      </c>
      <c r="P20" s="18">
        <f>P7</f>
        <v>0.24947999999999998</v>
      </c>
      <c r="Q20" s="47">
        <f>Q19</f>
        <v>0</v>
      </c>
      <c r="R20" s="5">
        <f t="shared" si="12"/>
        <v>0</v>
      </c>
      <c r="S20" s="5">
        <f t="shared" si="13"/>
        <v>0</v>
      </c>
    </row>
    <row r="21" spans="1:31" ht="30" customHeight="1">
      <c r="A21" s="18">
        <f>49.9/3.6</f>
        <v>13.861111111111111</v>
      </c>
      <c r="B21" s="3" t="s">
        <v>126</v>
      </c>
      <c r="C21" s="6"/>
      <c r="D21" s="8">
        <f t="shared" si="8"/>
        <v>1</v>
      </c>
      <c r="E21" s="3" t="s">
        <v>143</v>
      </c>
      <c r="F21" s="3"/>
      <c r="G21" s="3" t="s">
        <v>143</v>
      </c>
      <c r="H21" s="83"/>
      <c r="I21" s="3" t="s">
        <v>144</v>
      </c>
      <c r="J21" s="3" t="str">
        <f t="shared" si="9"/>
        <v>13,8611111111111 kWh/kg</v>
      </c>
      <c r="K21" s="28"/>
      <c r="L21" s="27">
        <v>1</v>
      </c>
      <c r="M21" s="15">
        <f t="shared" si="10"/>
        <v>0</v>
      </c>
      <c r="N21" s="15">
        <f t="shared" si="11"/>
        <v>0</v>
      </c>
      <c r="P21" s="6"/>
      <c r="Q21" s="47">
        <f>4.9*3.6/1000</f>
        <v>1.7639999999999999E-2</v>
      </c>
      <c r="R21" s="5">
        <f t="shared" si="12"/>
        <v>0</v>
      </c>
      <c r="S21" s="5">
        <f t="shared" si="13"/>
        <v>0</v>
      </c>
    </row>
    <row r="22" spans="1:31" ht="30" customHeight="1">
      <c r="A22" s="18">
        <f>49.9/3.6</f>
        <v>13.861111111111111</v>
      </c>
      <c r="B22" s="3" t="s">
        <v>126</v>
      </c>
      <c r="C22" s="8">
        <f>MIN(K22,1)</f>
        <v>5.087577199554516E-2</v>
      </c>
      <c r="D22" s="8">
        <f t="shared" si="8"/>
        <v>0.94912422800445484</v>
      </c>
      <c r="E22" s="3" t="s">
        <v>145</v>
      </c>
      <c r="F22" s="3"/>
      <c r="G22" s="3" t="s">
        <v>146</v>
      </c>
      <c r="H22" s="83"/>
      <c r="I22" s="3" t="s">
        <v>128</v>
      </c>
      <c r="J22" s="3" t="str">
        <f t="shared" si="9"/>
        <v>13,8611111111111 kWh/kg</v>
      </c>
      <c r="K22" s="44">
        <f>1-L22</f>
        <v>5.087577199554516E-2</v>
      </c>
      <c r="L22" s="44">
        <f>18749/19754</f>
        <v>0.94912422800445484</v>
      </c>
      <c r="M22" s="15">
        <f t="shared" si="10"/>
        <v>0</v>
      </c>
      <c r="N22" s="15">
        <f t="shared" si="11"/>
        <v>0</v>
      </c>
      <c r="P22" s="22">
        <f>P8</f>
        <v>0.26819999999999999</v>
      </c>
      <c r="Q22" s="47">
        <f>Q21</f>
        <v>1.7639999999999999E-2</v>
      </c>
      <c r="R22" s="5">
        <f t="shared" si="12"/>
        <v>0</v>
      </c>
      <c r="S22" s="5">
        <f t="shared" si="13"/>
        <v>0</v>
      </c>
      <c r="W22" s="29"/>
    </row>
    <row r="23" spans="1:31" ht="30" customHeight="1">
      <c r="A23" s="269">
        <v>1</v>
      </c>
      <c r="B23" s="3" t="s">
        <v>130</v>
      </c>
      <c r="C23" s="6"/>
      <c r="D23" s="8">
        <f>MIN(L21,1)</f>
        <v>1</v>
      </c>
      <c r="E23" s="3" t="s">
        <v>147</v>
      </c>
      <c r="F23" s="3"/>
      <c r="G23" s="3" t="s">
        <v>147</v>
      </c>
      <c r="H23" s="83"/>
      <c r="I23" s="3" t="s">
        <v>132</v>
      </c>
      <c r="J23" s="3" t="str">
        <f t="shared" si="9"/>
        <v>1 kWh/kWh</v>
      </c>
      <c r="K23" s="28"/>
      <c r="L23" s="27">
        <v>3</v>
      </c>
      <c r="M23" s="15">
        <f t="shared" si="10"/>
        <v>0</v>
      </c>
      <c r="N23" s="15">
        <f t="shared" si="11"/>
        <v>0</v>
      </c>
      <c r="P23" s="6"/>
      <c r="Q23" s="47">
        <f>14/1000+126/1000</f>
        <v>0.14000000000000001</v>
      </c>
      <c r="R23" s="5">
        <f t="shared" si="12"/>
        <v>0</v>
      </c>
      <c r="S23" s="5">
        <f t="shared" si="13"/>
        <v>0</v>
      </c>
    </row>
    <row r="24" spans="1:31" ht="30" customHeight="1">
      <c r="A24" s="269">
        <v>1</v>
      </c>
      <c r="B24" s="3" t="s">
        <v>130</v>
      </c>
      <c r="C24" s="50">
        <f>1-D24</f>
        <v>0.24199999999999999</v>
      </c>
      <c r="D24" s="50">
        <v>0.75800000000000001</v>
      </c>
      <c r="E24" s="3" t="s">
        <v>148</v>
      </c>
      <c r="F24" s="3"/>
      <c r="G24" s="3" t="s">
        <v>148</v>
      </c>
      <c r="H24" s="83"/>
      <c r="I24" s="3" t="s">
        <v>132</v>
      </c>
      <c r="J24" s="3" t="str">
        <f t="shared" si="9"/>
        <v>1 kWh/kWh</v>
      </c>
      <c r="K24" s="54">
        <f>3*C24</f>
        <v>0.72599999999999998</v>
      </c>
      <c r="L24" s="54">
        <f>3*D24</f>
        <v>2.274</v>
      </c>
      <c r="M24" s="15">
        <f t="shared" si="10"/>
        <v>0</v>
      </c>
      <c r="N24" s="15">
        <f t="shared" si="11"/>
        <v>0</v>
      </c>
      <c r="P24" s="22">
        <f>0.179+126/1000</f>
        <v>0.30499999999999999</v>
      </c>
      <c r="Q24" s="47">
        <f>14/1000+126/1000</f>
        <v>0.14000000000000001</v>
      </c>
      <c r="R24" s="5">
        <f t="shared" si="12"/>
        <v>0</v>
      </c>
      <c r="S24" s="5">
        <f t="shared" si="13"/>
        <v>0</v>
      </c>
      <c r="W24" s="29"/>
    </row>
    <row r="25" spans="1:31" ht="30" customHeight="1">
      <c r="A25" s="269">
        <f>100/1000</f>
        <v>0.1</v>
      </c>
      <c r="B25" s="3" t="s">
        <v>149</v>
      </c>
      <c r="C25" s="6"/>
      <c r="D25" s="8">
        <f>MIN(L23,1)</f>
        <v>1</v>
      </c>
      <c r="E25" s="3" t="s">
        <v>150</v>
      </c>
      <c r="F25" s="3"/>
      <c r="G25" s="3" t="s">
        <v>150</v>
      </c>
      <c r="H25" s="83"/>
      <c r="I25" s="3" t="s">
        <v>151</v>
      </c>
      <c r="J25" s="3" t="str">
        <f t="shared" si="9"/>
        <v>0,1 kWh/km</v>
      </c>
      <c r="K25" s="28"/>
      <c r="L25" s="54">
        <f>1/0.1*0.5</f>
        <v>5</v>
      </c>
      <c r="M25" s="15">
        <f t="shared" si="10"/>
        <v>0</v>
      </c>
      <c r="N25" s="15">
        <f t="shared" si="11"/>
        <v>0</v>
      </c>
      <c r="P25" s="22"/>
      <c r="Q25" s="47">
        <f>3/1000/A25</f>
        <v>0.03</v>
      </c>
      <c r="R25" s="5">
        <f t="shared" si="12"/>
        <v>0</v>
      </c>
      <c r="S25" s="5">
        <f t="shared" si="13"/>
        <v>0</v>
      </c>
      <c r="U25" s="78"/>
      <c r="W25" s="29"/>
    </row>
    <row r="26" spans="1:31" ht="30" customHeight="1">
      <c r="A26" s="269">
        <v>33</v>
      </c>
      <c r="B26" s="3" t="s">
        <v>126</v>
      </c>
      <c r="C26" s="6"/>
      <c r="D26" s="8">
        <f t="shared" si="8"/>
        <v>1</v>
      </c>
      <c r="E26" s="3" t="s">
        <v>152</v>
      </c>
      <c r="F26" s="3"/>
      <c r="G26" s="3" t="s">
        <v>152</v>
      </c>
      <c r="H26" s="83"/>
      <c r="I26" s="3" t="s">
        <v>128</v>
      </c>
      <c r="J26" s="3" t="str">
        <f t="shared" si="9"/>
        <v>33 kWh/kg</v>
      </c>
      <c r="K26" s="28"/>
      <c r="L26" s="27">
        <v>1.5</v>
      </c>
      <c r="M26" s="15">
        <f t="shared" si="10"/>
        <v>0</v>
      </c>
      <c r="N26" s="15">
        <f t="shared" si="11"/>
        <v>0</v>
      </c>
      <c r="P26" s="6"/>
      <c r="Q26" s="47">
        <f>0.014*50/33</f>
        <v>2.1212121212121213E-2</v>
      </c>
      <c r="R26" s="5">
        <f t="shared" si="12"/>
        <v>0</v>
      </c>
      <c r="S26" s="5">
        <f t="shared" si="13"/>
        <v>0</v>
      </c>
    </row>
    <row r="27" spans="1:31" ht="15.75" hidden="1" customHeight="1">
      <c r="A27" s="6"/>
      <c r="B27" s="6"/>
      <c r="C27" s="6"/>
      <c r="D27" s="6"/>
      <c r="E27" s="6"/>
      <c r="F27" s="6"/>
      <c r="G27" s="3"/>
      <c r="H27" s="3"/>
      <c r="I27" s="3"/>
      <c r="J27" s="6"/>
      <c r="K27" s="28"/>
      <c r="L27" s="28"/>
      <c r="M27" s="15">
        <f>SUM(M15:M26)</f>
        <v>0</v>
      </c>
      <c r="N27" s="15">
        <f>SUM(N15:N26)</f>
        <v>0</v>
      </c>
      <c r="P27" s="6"/>
      <c r="Q27" s="6"/>
      <c r="R27" s="17">
        <f>SUM(R15:R26)</f>
        <v>0</v>
      </c>
      <c r="S27" s="17">
        <f>SUM(S15:S26)</f>
        <v>0</v>
      </c>
    </row>
    <row r="29" spans="1:31" ht="15.95" customHeight="1">
      <c r="H29" s="12"/>
      <c r="K29" s="42"/>
      <c r="L29" s="43"/>
      <c r="Z29" s="33"/>
    </row>
    <row r="30" spans="1:31" ht="33.950000000000003" customHeight="1">
      <c r="G30" s="137"/>
      <c r="I30" s="23"/>
      <c r="K30" s="43"/>
      <c r="L30" s="43"/>
      <c r="U30" s="23"/>
      <c r="V30" s="23"/>
      <c r="W30" s="23"/>
      <c r="X30" s="23"/>
      <c r="Y30" s="23"/>
      <c r="Z30" s="33"/>
      <c r="AD30" s="23"/>
      <c r="AE30" s="23"/>
    </row>
    <row r="31" spans="1:31" ht="33.950000000000003" customHeight="1">
      <c r="H31" s="29"/>
      <c r="I31" s="29"/>
      <c r="K31" s="43"/>
      <c r="L31" s="43"/>
      <c r="T31" s="29"/>
      <c r="U31" s="29"/>
      <c r="V31" s="29"/>
      <c r="W31" s="29"/>
      <c r="X31" s="32"/>
      <c r="Y31" s="34"/>
      <c r="Z31" s="31"/>
      <c r="AA31" s="32"/>
      <c r="AB31" s="32"/>
      <c r="AC31" s="32"/>
      <c r="AD31" s="32"/>
      <c r="AE31" s="32"/>
    </row>
    <row r="32" spans="1:31">
      <c r="G32" s="20"/>
      <c r="H32" s="29"/>
      <c r="I32" s="29"/>
      <c r="K32" s="43"/>
      <c r="L32" s="43"/>
      <c r="T32" s="29"/>
      <c r="U32" s="29"/>
      <c r="V32" s="29"/>
      <c r="W32" s="29"/>
      <c r="X32" s="32"/>
      <c r="Y32" s="32"/>
      <c r="Z32" s="32"/>
      <c r="AA32" s="32"/>
      <c r="AB32" s="32"/>
      <c r="AC32" s="32"/>
      <c r="AD32" s="32"/>
      <c r="AE32" s="32"/>
    </row>
    <row r="34" spans="7:17">
      <c r="J34" s="10"/>
      <c r="N34" s="10"/>
      <c r="Q34" s="10"/>
    </row>
    <row r="35" spans="7:17">
      <c r="Q35" s="10"/>
    </row>
    <row r="36" spans="7:17">
      <c r="G36" s="11"/>
      <c r="P36" s="10"/>
    </row>
  </sheetData>
  <mergeCells count="6">
    <mergeCell ref="G13:I13"/>
    <mergeCell ref="P2:S2"/>
    <mergeCell ref="A2:D2"/>
    <mergeCell ref="J2:O2"/>
    <mergeCell ref="U3:V3"/>
    <mergeCell ref="U4:V4"/>
  </mergeCells>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AA68A-A713-4237-BC40-F48BFAA2BED0}">
  <sheetPr>
    <tabColor theme="4"/>
  </sheetPr>
  <dimension ref="A1:AF76"/>
  <sheetViews>
    <sheetView topLeftCell="A28" zoomScaleNormal="100" workbookViewId="0">
      <selection activeCell="G15" sqref="G15"/>
    </sheetView>
  </sheetViews>
  <sheetFormatPr defaultColWidth="8.875" defaultRowHeight="15.75"/>
  <cols>
    <col min="1" max="1" width="1.375" customWidth="1"/>
    <col min="2" max="2" width="38" customWidth="1"/>
    <col min="3" max="3" width="11.625" customWidth="1"/>
    <col min="4" max="4" width="14.125" customWidth="1"/>
    <col min="5" max="5" width="15.875" customWidth="1"/>
    <col min="6" max="6" width="15" customWidth="1"/>
    <col min="7" max="7" width="17.625" customWidth="1"/>
    <col min="8" max="8" width="14.125" customWidth="1"/>
    <col min="9" max="9" width="12.375" customWidth="1"/>
    <col min="10" max="10" width="5.25" customWidth="1"/>
    <col min="11" max="11" width="14.75" customWidth="1"/>
    <col min="12" max="12" width="12.125" customWidth="1"/>
    <col min="13" max="13" width="14.125" customWidth="1"/>
    <col min="14" max="14" width="12.75" customWidth="1"/>
    <col min="15" max="15" width="12" customWidth="1"/>
    <col min="16" max="16" width="10.875" customWidth="1"/>
    <col min="17" max="17" width="12" customWidth="1"/>
    <col min="20" max="20" width="32.5" hidden="1" customWidth="1"/>
    <col min="21" max="25" width="8.875" hidden="1" customWidth="1"/>
  </cols>
  <sheetData>
    <row r="1" spans="1:25" ht="32.25" thickBot="1">
      <c r="A1" s="334" t="s">
        <v>153</v>
      </c>
      <c r="B1" s="334"/>
      <c r="C1" s="334"/>
      <c r="D1" s="62"/>
      <c r="E1" s="62"/>
      <c r="F1" s="62"/>
      <c r="G1" s="62"/>
      <c r="H1" s="62"/>
      <c r="I1" s="62"/>
      <c r="J1" s="62"/>
      <c r="K1" s="62"/>
      <c r="L1" s="62"/>
      <c r="M1" s="62"/>
      <c r="N1" s="62"/>
      <c r="O1" s="62"/>
      <c r="P1" s="62"/>
      <c r="Q1" s="62"/>
      <c r="T1" s="325" t="s">
        <v>154</v>
      </c>
      <c r="U1" s="325"/>
      <c r="V1" s="325"/>
      <c r="W1" s="325"/>
      <c r="X1" s="325"/>
      <c r="Y1" s="325"/>
    </row>
    <row r="2" spans="1:25" ht="11.25" customHeight="1" thickBot="1">
      <c r="A2" s="102"/>
    </row>
    <row r="3" spans="1:25" ht="27" thickBot="1">
      <c r="B3" s="337" t="s">
        <v>155</v>
      </c>
      <c r="C3" s="338"/>
      <c r="D3" s="338"/>
      <c r="E3" s="338"/>
      <c r="F3" s="338"/>
      <c r="G3" s="338"/>
      <c r="H3" s="338"/>
      <c r="I3" s="338"/>
      <c r="J3" s="339"/>
      <c r="K3" s="274" t="s">
        <v>8</v>
      </c>
      <c r="L3" s="274"/>
      <c r="M3" s="274"/>
      <c r="N3" s="274"/>
    </row>
    <row r="4" spans="1:25" ht="9" customHeight="1" thickBot="1">
      <c r="B4" s="216"/>
      <c r="C4" s="216"/>
      <c r="D4" s="216"/>
      <c r="E4" s="216"/>
      <c r="F4" s="216"/>
      <c r="G4" s="216"/>
    </row>
    <row r="5" spans="1:25" ht="81" customHeight="1" thickBot="1">
      <c r="B5" s="236" t="s">
        <v>156</v>
      </c>
      <c r="C5" s="235" t="s">
        <v>157</v>
      </c>
      <c r="D5" s="234" t="s">
        <v>158</v>
      </c>
      <c r="E5" s="241" t="s">
        <v>159</v>
      </c>
      <c r="F5" s="174" t="s">
        <v>160</v>
      </c>
      <c r="G5" s="175" t="s">
        <v>161</v>
      </c>
      <c r="H5" s="258" t="s">
        <v>162</v>
      </c>
      <c r="I5" s="175" t="s">
        <v>163</v>
      </c>
      <c r="K5" s="326" t="s">
        <v>11</v>
      </c>
      <c r="L5" s="327"/>
      <c r="M5" s="326" t="s">
        <v>48</v>
      </c>
      <c r="N5" s="327"/>
    </row>
    <row r="6" spans="1:25">
      <c r="B6" s="195" t="s">
        <v>21</v>
      </c>
      <c r="C6" s="195" t="str">
        <f>IF('Kravställning (beställare)'!$C5="","",'Kravställning (beställare)'!$C5)</f>
        <v/>
      </c>
      <c r="D6" s="195">
        <f>COUNTIFS('Fordon (leverantör)'!$G$27:$G$321,"Ja",'Fordon (leverantör)'!$H$27:$H$321,"Ja",'Fordon (leverantör)'!$C$27:$C$321,'Fordon (leverantör)'!$B$6)+COUNTIFS('Fordon (leverantör)'!$G$27:$G$321,"N/A",'Fordon (leverantör)'!$H$27:$H$321,"Ja",'Fordon (leverantör)'!$C$27:$C$321,'Fordon (leverantör)'!$B$6)+COUNTIFS('Fordon (leverantör)'!$G$27:$G$321,"Ja",'Fordon (leverantör)'!$H$27:$H$321,"N/A",'Fordon (leverantör)'!$C$27:$C$321,'Fordon (leverantör)'!$B$6)+COUNTIFS('Fordon (leverantör)'!$G$27:$G$321,"N/A",'Fordon (leverantör)'!$H$27:$H$321,"N/A",'Fordon (leverantör)'!$C$27:$C$321,'Fordon (leverantör)'!$B$6)</f>
        <v>1</v>
      </c>
      <c r="E6" s="191">
        <f>COUNTIF('Fordon (leverantör)'!$C$27:$C$321,'Fordon (leverantör)'!$B6)-D6</f>
        <v>0</v>
      </c>
      <c r="F6" s="191">
        <f>COUNTIFS('Fordon (leverantör)'!$G$27:$G$321,"Ja",'Fordon (leverantör)'!$H$27:$H$321,"Ja",'Fordon (leverantör)'!$D$27:$D$321,'Fordon (leverantör)'!$S$26,'Fordon (leverantör)'!$C$27:$C$321,'Fordon (leverantör)'!$B6)+COUNTIFS('Fordon (leverantör)'!$G$27:$G$321,"N/A",'Fordon (leverantör)'!$H$27:$H$321,"Ja",'Fordon (leverantör)'!$D$27:$D$321,'Fordon (leverantör)'!$S$26,'Fordon (leverantör)'!$C$27:$C$321,'Fordon (leverantör)'!$B6)+COUNTIFS('Fordon (leverantör)'!$G$27:$G$321,"Ja",'Fordon (leverantör)'!$H$27:$H$321,"N/A",'Fordon (leverantör)'!$D$27:$D$321,'Fordon (leverantör)'!$S$26,'Fordon (leverantör)'!$C$27:$C$321,'Fordon (leverantör)'!$B6)+COUNTIFS('Fordon (leverantör)'!$G$27:$G$321,"N/A",'Fordon (leverantör)'!$H$27:$H$321,"N/A",'Fordon (leverantör)'!$D$27:$D$321,'Fordon (leverantör)'!$S$26,'Fordon (leverantör)'!$C$27:$C$321,'Fordon (leverantör)'!$B6)+COUNTIFS('Fordon (leverantör)'!$G$27:$G$321,"Ja",'Fordon (leverantör)'!$H$27:$H$321,"Ja",'Fordon (leverantör)'!$D$27:$D$321,'Fordon (leverantör)'!$S$27,'Fordon (leverantör)'!$C$27:$C$321,'Fordon (leverantör)'!$B6)+COUNTIFS('Fordon (leverantör)'!$G$27:$G$321,"N/A",'Fordon (leverantör)'!$H$27:$H$321,"Ja",'Fordon (leverantör)'!$D$27:$D$321,'Fordon (leverantör)'!$S$27,'Fordon (leverantör)'!$C$27:$C$321,'Fordon (leverantör)'!$B6)+COUNTIFS('Fordon (leverantör)'!$G$27:$G$321,"Ja",'Fordon (leverantör)'!$H$27:$H$321,"N/A",'Fordon (leverantör)'!$D$27:$D$321,'Fordon (leverantör)'!$S$27,'Fordon (leverantör)'!$C$27:$C$321,'Fordon (leverantör)'!$B6)+COUNTIFS('Fordon (leverantör)'!$G$27:$G$321,"N/A",'Fordon (leverantör)'!$H$27:$H$321,"N/A",'Fordon (leverantör)'!$D$27:$D$321,'Fordon (leverantör)'!$S$27,'Fordon (leverantör)'!$C$27:$C$321,'Fordon (leverantör)'!$B6)+COUNTIFS('Fordon (leverantör)'!$G$27:$G$321,"Ja",'Fordon (leverantör)'!$H$27:$H$321,"Ja",'Fordon (leverantör)'!$D$27:$D$321,'Fordon (leverantör)'!$S$28,'Fordon (leverantör)'!$C$27:$C$321,'Fordon (leverantör)'!$B6)+COUNTIFS('Fordon (leverantör)'!$G$27:$G$321,"N/A",'Fordon (leverantör)'!$H$27:$H$321,"Ja",'Fordon (leverantör)'!$D$27:$D$321,'Fordon (leverantör)'!$S$28,'Fordon (leverantör)'!$C$27:$C$321,'Fordon (leverantör)'!$B6)+COUNTIFS('Fordon (leverantör)'!$G$27:$G$321,"Ja",'Fordon (leverantör)'!$H$27:$H$321,"N/A",'Fordon (leverantör)'!$D$27:$D$321,'Fordon (leverantör)'!$S$28,'Fordon (leverantör)'!$C$27:$C$321,'Fordon (leverantör)'!$B6)+COUNTIFS('Fordon (leverantör)'!$G$27:$G$321,"N/A",'Fordon (leverantör)'!$H$27:$H$321,"N/A",'Fordon (leverantör)'!$D$27:$D$321,'Fordon (leverantör)'!$S$28,'Fordon (leverantör)'!$C$27:$C$321,'Fordon (leverantör)'!$B6)</f>
        <v>1</v>
      </c>
      <c r="G6" s="198">
        <f>IFERROR(F6/(D6+E6),"")</f>
        <v>1</v>
      </c>
      <c r="H6" s="191">
        <f>COUNTIFS('Fordon (leverantör)'!$G$27:$G$321,"Ja",'Fordon (leverantör)'!$H$27:$H$321,"Ja",'Fordon (leverantör)'!$D$27:$D$321,'Fordon (leverantör)'!$S$27,'Fordon (leverantör)'!$C$27:$C$321,'Fordon (leverantör)'!$B6)+COUNTIFS('Fordon (leverantör)'!$G$27:$G$321,"N/A",'Fordon (leverantör)'!$H$27:$H$321,"Ja",'Fordon (leverantör)'!$D$27:$D$321,'Fordon (leverantör)'!$S$27,'Fordon (leverantör)'!$C$27:$C$321,'Fordon (leverantör)'!$B6)+COUNTIFS('Fordon (leverantör)'!$G$27:$G$321,"Ja",'Fordon (leverantör)'!$H$27:$H$321,"N/A",'Fordon (leverantör)'!$D$27:$D$321,'Fordon (leverantör)'!$S$27,'Fordon (leverantör)'!$C$27:$C$321,'Fordon (leverantör)'!$B6)+COUNTIFS('Fordon (leverantör)'!$G$27:$G$321,"N/A",'Fordon (leverantör)'!$H$27:$H$321,"N/A",'Fordon (leverantör)'!$D$27:$D$321,'Fordon (leverantör)'!$S$27,'Fordon (leverantör)'!$C$27:$C$321,'Fordon (leverantör)'!$B6)+COUNTIFS('Fordon (leverantör)'!$G$27:$G$321,"Ja",'Fordon (leverantör)'!$H$27:$H$321,"Ja",'Fordon (leverantör)'!$D$27:$D$321,'Fordon (leverantör)'!$S$28,'Fordon (leverantör)'!$C$27:$C$321,'Fordon (leverantör)'!$B6)+COUNTIFS('Fordon (leverantör)'!$G$27:$G$321,"N/A",'Fordon (leverantör)'!$H$27:$H$321,"Ja",'Fordon (leverantör)'!$D$27:$D$321,'Fordon (leverantör)'!$S$28,'Fordon (leverantör)'!$C$27:$C$321,'Fordon (leverantör)'!$B6)+COUNTIFS('Fordon (leverantör)'!$G$27:$G$321,"Ja",'Fordon (leverantör)'!$H$27:$H$321,"N/A",'Fordon (leverantör)'!$D$27:$D$321,'Fordon (leverantör)'!$S$28,'Fordon (leverantör)'!$C$27:$C$321,'Fordon (leverantör)'!$B6)+COUNTIFS('Fordon (leverantör)'!$G$27:$G$321,"N/A",'Fordon (leverantör)'!$H$27:$H$321,"N/A",'Fordon (leverantör)'!$D$27:$D$321,'Fordon (leverantör)'!$S$28,'Fordon (leverantör)'!$C$27:$C$321,'Fordon (leverantör)'!$B6)</f>
        <v>1</v>
      </c>
      <c r="I6" s="198">
        <f>IFERROR(H6/(D6+E6),"")</f>
        <v>1</v>
      </c>
      <c r="K6" s="322" t="str">
        <f>'Kravställning (beställare)'!$S$12</f>
        <v>Andel (2022) [%]</v>
      </c>
      <c r="L6" s="323"/>
      <c r="M6" s="322" t="str">
        <f>'Kravställning (beställare)'!$S$12</f>
        <v>Andel (2022) [%]</v>
      </c>
      <c r="N6" s="323"/>
    </row>
    <row r="7" spans="1:25">
      <c r="B7" s="196" t="s">
        <v>23</v>
      </c>
      <c r="C7" s="196" t="str">
        <f>IF('Kravställning (beställare)'!$C6="","",'Kravställning (beställare)'!$C6)</f>
        <v/>
      </c>
      <c r="D7" s="196">
        <f>COUNTIFS('Fordon (leverantör)'!$G$27:$G$321,"Ja",'Fordon (leverantör)'!$H$27:$H$321,"Ja",'Fordon (leverantör)'!$C$27:$C$321,'Fordon (leverantör)'!$B$7)+COUNTIFS('Fordon (leverantör)'!$G$27:$G$321,"N/A",'Fordon (leverantör)'!$H$27:$H$321,"Ja",'Fordon (leverantör)'!$C$27:$C$321,'Fordon (leverantör)'!$B$7)+COUNTIFS('Fordon (leverantör)'!$G$27:$G$321,"Ja",'Fordon (leverantör)'!$H$27:$H$321,"N/A",'Fordon (leverantör)'!$C$27:$C$321,'Fordon (leverantör)'!$B$7)+COUNTIFS('Fordon (leverantör)'!$G$27:$G$321,"N/A",'Fordon (leverantör)'!$H$27:$H$321,"N/A",'Fordon (leverantör)'!$C$27:$C$321,'Fordon (leverantör)'!$B$7)</f>
        <v>0</v>
      </c>
      <c r="E7" s="192">
        <f>COUNTIF('Fordon (leverantör)'!$C$27:$C$321,'Fordon (leverantör)'!$B7)-D7</f>
        <v>0</v>
      </c>
      <c r="F7" s="192">
        <f>COUNTIFS('Fordon (leverantör)'!$G$27:$G$321,"Ja",'Fordon (leverantör)'!$H$27:$H$321,"Ja",'Fordon (leverantör)'!$D$27:$D$321,'Fordon (leverantör)'!$S$26,'Fordon (leverantör)'!$C$27:$C$321,'Fordon (leverantör)'!$B7)+COUNTIFS('Fordon (leverantör)'!$G$27:$G$321,"N/A",'Fordon (leverantör)'!$H$27:$H$321,"Ja",'Fordon (leverantör)'!$D$27:$D$321,'Fordon (leverantör)'!$S$26,'Fordon (leverantör)'!$C$27:$C$321,'Fordon (leverantör)'!$B7)+COUNTIFS('Fordon (leverantör)'!$G$27:$G$321,"Ja",'Fordon (leverantör)'!$H$27:$H$321,"N/A",'Fordon (leverantör)'!$D$27:$D$321,'Fordon (leverantör)'!$S$26,'Fordon (leverantör)'!$C$27:$C$321,'Fordon (leverantör)'!$B7)+COUNTIFS('Fordon (leverantör)'!$G$27:$G$321,"N/A",'Fordon (leverantör)'!$H$27:$H$321,"N/A",'Fordon (leverantör)'!$D$27:$D$321,'Fordon (leverantör)'!$S$26,'Fordon (leverantör)'!$C$27:$C$321,'Fordon (leverantör)'!$B7)+COUNTIFS('Fordon (leverantör)'!$G$27:$G$321,"Ja",'Fordon (leverantör)'!$H$27:$H$321,"Ja",'Fordon (leverantör)'!$D$27:$D$321,'Fordon (leverantör)'!$S$27,'Fordon (leverantör)'!$C$27:$C$321,'Fordon (leverantör)'!$B7)+COUNTIFS('Fordon (leverantör)'!$G$27:$G$321,"N/A",'Fordon (leverantör)'!$H$27:$H$321,"Ja",'Fordon (leverantör)'!$D$27:$D$321,'Fordon (leverantör)'!$S$27,'Fordon (leverantör)'!$C$27:$C$321,'Fordon (leverantör)'!$B7)+COUNTIFS('Fordon (leverantör)'!$G$27:$G$321,"Ja",'Fordon (leverantör)'!$H$27:$H$321,"N/A",'Fordon (leverantör)'!$D$27:$D$321,'Fordon (leverantör)'!$S$27,'Fordon (leverantör)'!$C$27:$C$321,'Fordon (leverantör)'!$B7)+COUNTIFS('Fordon (leverantör)'!$G$27:$G$321,"N/A",'Fordon (leverantör)'!$H$27:$H$321,"N/A",'Fordon (leverantör)'!$D$27:$D$321,'Fordon (leverantör)'!$S$27,'Fordon (leverantör)'!$C$27:$C$321,'Fordon (leverantör)'!$B7)+COUNTIFS('Fordon (leverantör)'!$G$27:$G$321,"Ja",'Fordon (leverantör)'!$H$27:$H$321,"Ja",'Fordon (leverantör)'!$D$27:$D$321,'Fordon (leverantör)'!$S$28,'Fordon (leverantör)'!$C$27:$C$321,'Fordon (leverantör)'!$B7)+COUNTIFS('Fordon (leverantör)'!$G$27:$G$321,"N/A",'Fordon (leverantör)'!$H$27:$H$321,"Ja",'Fordon (leverantör)'!$D$27:$D$321,'Fordon (leverantör)'!$S$28,'Fordon (leverantör)'!$C$27:$C$321,'Fordon (leverantör)'!$B7)+COUNTIFS('Fordon (leverantör)'!$G$27:$G$321,"Ja",'Fordon (leverantör)'!$H$27:$H$321,"N/A",'Fordon (leverantör)'!$D$27:$D$321,'Fordon (leverantör)'!$S$28,'Fordon (leverantör)'!$C$27:$C$321,'Fordon (leverantör)'!$B7)+COUNTIFS('Fordon (leverantör)'!$G$27:$G$321,"N/A",'Fordon (leverantör)'!$H$27:$H$321,"N/A",'Fordon (leverantör)'!$D$27:$D$321,'Fordon (leverantör)'!$S$28,'Fordon (leverantör)'!$C$27:$C$321,'Fordon (leverantör)'!$B7)</f>
        <v>0</v>
      </c>
      <c r="G7" s="199" t="str">
        <f t="shared" ref="G7:G12" si="0">IFERROR(F7/(D7+E7),"")</f>
        <v/>
      </c>
      <c r="H7" s="192">
        <f>COUNTIFS('Fordon (leverantör)'!$G$27:$G$321,"Ja",'Fordon (leverantör)'!$H$27:$H$321,"Ja",'Fordon (leverantör)'!$D$27:$D$321,'Fordon (leverantör)'!$S$27,'Fordon (leverantör)'!$C$27:$C$321,'Fordon (leverantör)'!$B7)+COUNTIFS('Fordon (leverantör)'!$G$27:$G$321,"N/A",'Fordon (leverantör)'!$H$27:$H$321,"Ja",'Fordon (leverantör)'!$D$27:$D$321,'Fordon (leverantör)'!$S$27,'Fordon (leverantör)'!$C$27:$C$321,'Fordon (leverantör)'!$B7)+COUNTIFS('Fordon (leverantör)'!$G$27:$G$321,"Ja",'Fordon (leverantör)'!$H$27:$H$321,"N/A",'Fordon (leverantör)'!$D$27:$D$321,'Fordon (leverantör)'!$S$27,'Fordon (leverantör)'!$C$27:$C$321,'Fordon (leverantör)'!$B7)+COUNTIFS('Fordon (leverantör)'!$G$27:$G$321,"N/A",'Fordon (leverantör)'!$H$27:$H$321,"N/A",'Fordon (leverantör)'!$D$27:$D$321,'Fordon (leverantör)'!$S$27,'Fordon (leverantör)'!$C$27:$C$321,'Fordon (leverantör)'!$B7)+COUNTIFS('Fordon (leverantör)'!$G$27:$G$321,"Ja",'Fordon (leverantör)'!$H$27:$H$321,"Ja",'Fordon (leverantör)'!$D$27:$D$321,'Fordon (leverantör)'!$S$28,'Fordon (leverantör)'!$C$27:$C$321,'Fordon (leverantör)'!$B7)+COUNTIFS('Fordon (leverantör)'!$G$27:$G$321,"N/A",'Fordon (leverantör)'!$H$27:$H$321,"Ja",'Fordon (leverantör)'!$D$27:$D$321,'Fordon (leverantör)'!$S$28,'Fordon (leverantör)'!$C$27:$C$321,'Fordon (leverantör)'!$B7)+COUNTIFS('Fordon (leverantör)'!$G$27:$G$321,"Ja",'Fordon (leverantör)'!$H$27:$H$321,"N/A",'Fordon (leverantör)'!$D$27:$D$321,'Fordon (leverantör)'!$S$28,'Fordon (leverantör)'!$C$27:$C$321,'Fordon (leverantör)'!$B7)+COUNTIFS('Fordon (leverantör)'!$G$27:$G$321,"N/A",'Fordon (leverantör)'!$H$27:$H$321,"N/A",'Fordon (leverantör)'!$D$27:$D$321,'Fordon (leverantör)'!$S$28,'Fordon (leverantör)'!$C$27:$C$321,'Fordon (leverantör)'!$B7)</f>
        <v>0</v>
      </c>
      <c r="I7" s="199" t="str">
        <f t="shared" ref="I7:I15" si="1">IFERROR(H7/(D7+E7),"")</f>
        <v/>
      </c>
      <c r="K7" s="163" t="s">
        <v>22</v>
      </c>
      <c r="L7" s="178" t="str">
        <f>IF('Kravställning (beställare)'!$J5="","",'Kravställning (beställare)'!$J5)</f>
        <v/>
      </c>
      <c r="M7" s="163" t="s">
        <v>22</v>
      </c>
      <c r="N7" s="178" t="str">
        <f>IF('Kravställning (beställare)'!$L5="","",'Kravställning (beställare)'!$L5)</f>
        <v/>
      </c>
    </row>
    <row r="8" spans="1:25">
      <c r="B8" s="196" t="s">
        <v>25</v>
      </c>
      <c r="C8" s="196" t="str">
        <f>IF('Kravställning (beställare)'!$C7="","",'Kravställning (beställare)'!$C7)</f>
        <v/>
      </c>
      <c r="D8" s="196">
        <f>COUNTIFS('Fordon (leverantör)'!$G$27:$G$321,"Ja",'Fordon (leverantör)'!$H$27:$H$321,"Ja",'Fordon (leverantör)'!$C$27:$C$321,'Fordon (leverantör)'!$B$8)+COUNTIFS('Fordon (leverantör)'!$G$27:$G$321,"N/A",'Fordon (leverantör)'!$H$27:$H$321,"Ja",'Fordon (leverantör)'!$C$27:$C$321,'Fordon (leverantör)'!$B$8)+COUNTIFS('Fordon (leverantör)'!$G$27:$G$321,"Ja",'Fordon (leverantör)'!$H$27:$H$321,"N/A",'Fordon (leverantör)'!$C$27:$C$321,'Fordon (leverantör)'!$B$8)+COUNTIFS('Fordon (leverantör)'!$G$27:$G$321,"N/A",'Fordon (leverantör)'!$H$27:$H$321,"N/A",'Fordon (leverantör)'!$C$27:$C$321,'Fordon (leverantör)'!$B$8)</f>
        <v>1</v>
      </c>
      <c r="E8" s="192">
        <f>COUNTIF('Fordon (leverantör)'!$C$27:$C$321,'Fordon (leverantör)'!$B8)-D8</f>
        <v>0</v>
      </c>
      <c r="F8" s="192">
        <f>COUNTIFS('Fordon (leverantör)'!$G$27:$G$321,"Ja",'Fordon (leverantör)'!$H$27:$H$321,"Ja",'Fordon (leverantör)'!$D$27:$D$321,'Fordon (leverantör)'!$S$26,'Fordon (leverantör)'!$C$27:$C$321,'Fordon (leverantör)'!$B8)+COUNTIFS('Fordon (leverantör)'!$G$27:$G$321,"N/A",'Fordon (leverantör)'!$H$27:$H$321,"Ja",'Fordon (leverantör)'!$D$27:$D$321,'Fordon (leverantör)'!$S$26,'Fordon (leverantör)'!$C$27:$C$321,'Fordon (leverantör)'!$B8)+COUNTIFS('Fordon (leverantör)'!$G$27:$G$321,"Ja",'Fordon (leverantör)'!$H$27:$H$321,"N/A",'Fordon (leverantör)'!$D$27:$D$321,'Fordon (leverantör)'!$S$26,'Fordon (leverantör)'!$C$27:$C$321,'Fordon (leverantör)'!$B8)+COUNTIFS('Fordon (leverantör)'!$G$27:$G$321,"N/A",'Fordon (leverantör)'!$H$27:$H$321,"N/A",'Fordon (leverantör)'!$D$27:$D$321,'Fordon (leverantör)'!$S$26,'Fordon (leverantör)'!$C$27:$C$321,'Fordon (leverantör)'!$B8)+COUNTIFS('Fordon (leverantör)'!$G$27:$G$321,"Ja",'Fordon (leverantör)'!$H$27:$H$321,"Ja",'Fordon (leverantör)'!$D$27:$D$321,'Fordon (leverantör)'!$S$27,'Fordon (leverantör)'!$C$27:$C$321,'Fordon (leverantör)'!$B8)+COUNTIFS('Fordon (leverantör)'!$G$27:$G$321,"N/A",'Fordon (leverantör)'!$H$27:$H$321,"Ja",'Fordon (leverantör)'!$D$27:$D$321,'Fordon (leverantör)'!$S$27,'Fordon (leverantör)'!$C$27:$C$321,'Fordon (leverantör)'!$B8)+COUNTIFS('Fordon (leverantör)'!$G$27:$G$321,"Ja",'Fordon (leverantör)'!$H$27:$H$321,"N/A",'Fordon (leverantör)'!$D$27:$D$321,'Fordon (leverantör)'!$S$27,'Fordon (leverantör)'!$C$27:$C$321,'Fordon (leverantör)'!$B8)+COUNTIFS('Fordon (leverantör)'!$G$27:$G$321,"N/A",'Fordon (leverantör)'!$H$27:$H$321,"N/A",'Fordon (leverantör)'!$D$27:$D$321,'Fordon (leverantör)'!$S$27,'Fordon (leverantör)'!$C$27:$C$321,'Fordon (leverantör)'!$B8)+COUNTIFS('Fordon (leverantör)'!$G$27:$G$321,"Ja",'Fordon (leverantör)'!$H$27:$H$321,"Ja",'Fordon (leverantör)'!$D$27:$D$321,'Fordon (leverantör)'!$S$28,'Fordon (leverantör)'!$C$27:$C$321,'Fordon (leverantör)'!$B8)+COUNTIFS('Fordon (leverantör)'!$G$27:$G$321,"N/A",'Fordon (leverantör)'!$H$27:$H$321,"Ja",'Fordon (leverantör)'!$D$27:$D$321,'Fordon (leverantör)'!$S$28,'Fordon (leverantör)'!$C$27:$C$321,'Fordon (leverantör)'!$B8)+COUNTIFS('Fordon (leverantör)'!$G$27:$G$321,"Ja",'Fordon (leverantör)'!$H$27:$H$321,"N/A",'Fordon (leverantör)'!$D$27:$D$321,'Fordon (leverantör)'!$S$28,'Fordon (leverantör)'!$C$27:$C$321,'Fordon (leverantör)'!$B8)+COUNTIFS('Fordon (leverantör)'!$G$27:$G$321,"N/A",'Fordon (leverantör)'!$H$27:$H$321,"N/A",'Fordon (leverantör)'!$D$27:$D$321,'Fordon (leverantör)'!$S$28,'Fordon (leverantör)'!$C$27:$C$321,'Fordon (leverantör)'!$B8)</f>
        <v>0</v>
      </c>
      <c r="G8" s="199">
        <f>IFERROR(F8/(D8+E8),"")</f>
        <v>0</v>
      </c>
      <c r="H8" s="192">
        <f>COUNTIFS('Fordon (leverantör)'!$G$27:$G$321,"Ja",'Fordon (leverantör)'!$H$27:$H$321,"Ja",'Fordon (leverantör)'!$D$27:$D$321,'Fordon (leverantör)'!$S$27,'Fordon (leverantör)'!$C$27:$C$321,'Fordon (leverantör)'!$B8)+COUNTIFS('Fordon (leverantör)'!$G$27:$G$321,"N/A",'Fordon (leverantör)'!$H$27:$H$321,"Ja",'Fordon (leverantör)'!$D$27:$D$321,'Fordon (leverantör)'!$S$27,'Fordon (leverantör)'!$C$27:$C$321,'Fordon (leverantör)'!$B8)+COUNTIFS('Fordon (leverantör)'!$G$27:$G$321,"Ja",'Fordon (leverantör)'!$H$27:$H$321,"N/A",'Fordon (leverantör)'!$D$27:$D$321,'Fordon (leverantör)'!$S$27,'Fordon (leverantör)'!$C$27:$C$321,'Fordon (leverantör)'!$B8)+COUNTIFS('Fordon (leverantör)'!$G$27:$G$321,"N/A",'Fordon (leverantör)'!$H$27:$H$321,"N/A",'Fordon (leverantör)'!$D$27:$D$321,'Fordon (leverantör)'!$S$27,'Fordon (leverantör)'!$C$27:$C$321,'Fordon (leverantör)'!$B8)+COUNTIFS('Fordon (leverantör)'!$G$27:$G$321,"Ja",'Fordon (leverantör)'!$H$27:$H$321,"Ja",'Fordon (leverantör)'!$D$27:$D$321,'Fordon (leverantör)'!$S$28,'Fordon (leverantör)'!$C$27:$C$321,'Fordon (leverantör)'!$B8)+COUNTIFS('Fordon (leverantör)'!$G$27:$G$321,"N/A",'Fordon (leverantör)'!$H$27:$H$321,"Ja",'Fordon (leverantör)'!$D$27:$D$321,'Fordon (leverantör)'!$S$28,'Fordon (leverantör)'!$C$27:$C$321,'Fordon (leverantör)'!$B8)+COUNTIFS('Fordon (leverantör)'!$G$27:$G$321,"Ja",'Fordon (leverantör)'!$H$27:$H$321,"N/A",'Fordon (leverantör)'!$D$27:$D$321,'Fordon (leverantör)'!$S$28,'Fordon (leverantör)'!$C$27:$C$321,'Fordon (leverantör)'!$B8)+COUNTIFS('Fordon (leverantör)'!$G$27:$G$321,"N/A",'Fordon (leverantör)'!$H$27:$H$321,"N/A",'Fordon (leverantör)'!$D$27:$D$321,'Fordon (leverantör)'!$S$28,'Fordon (leverantör)'!$C$27:$C$321,'Fordon (leverantör)'!$B8)</f>
        <v>0</v>
      </c>
      <c r="I8" s="199">
        <f t="shared" si="1"/>
        <v>0</v>
      </c>
      <c r="K8" s="163" t="s">
        <v>24</v>
      </c>
      <c r="L8" s="178" t="str">
        <f>IF('Kravställning (beställare)'!$J6="","",'Kravställning (beställare)'!$J6)</f>
        <v/>
      </c>
      <c r="M8" s="163" t="s">
        <v>24</v>
      </c>
      <c r="N8" s="178" t="str">
        <f>IF('Kravställning (beställare)'!$L6="","",'Kravställning (beställare)'!$L6)</f>
        <v/>
      </c>
    </row>
    <row r="9" spans="1:25" ht="16.5" thickBot="1">
      <c r="B9" s="197" t="s">
        <v>27</v>
      </c>
      <c r="C9" s="196" t="str">
        <f>IF('Kravställning (beställare)'!$C8="","",'Kravställning (beställare)'!$C8)</f>
        <v/>
      </c>
      <c r="D9" s="196">
        <f>COUNTIFS('Fordon (leverantör)'!$G$27:$G$321,"Ja",'Fordon (leverantör)'!$H$27:$H$321,"Ja",'Fordon (leverantör)'!$C$27:$C$321,'Fordon (leverantör)'!$B$9)+COUNTIFS('Fordon (leverantör)'!$G$27:$G$321,"N/A",'Fordon (leverantör)'!$H$27:$H$321,"Ja",'Fordon (leverantör)'!$C$27:$C$321,'Fordon (leverantör)'!$B$9)+COUNTIFS('Fordon (leverantör)'!$G$27:$G$321,"Ja",'Fordon (leverantör)'!$H$27:$H$321,"N/A",'Fordon (leverantör)'!$C$27:$C$321,'Fordon (leverantör)'!$B$9)+COUNTIFS('Fordon (leverantör)'!$G$27:$G$321,"N/A",'Fordon (leverantör)'!$H$27:$H$321,"N/A",'Fordon (leverantör)'!$C$27:$C$321,'Fordon (leverantör)'!$B$9)</f>
        <v>0</v>
      </c>
      <c r="E9" s="192">
        <f>COUNTIF('Fordon (leverantör)'!$C$27:$C$321,'Fordon (leverantör)'!$B9)-D9</f>
        <v>0</v>
      </c>
      <c r="F9" s="192">
        <f>COUNTIFS('Fordon (leverantör)'!$G$27:$G$321,"Ja",'Fordon (leverantör)'!$H$27:$H$321,"Ja",'Fordon (leverantör)'!$D$27:$D$321,'Fordon (leverantör)'!$S$26,'Fordon (leverantör)'!$C$27:$C$321,'Fordon (leverantör)'!$B9)+COUNTIFS('Fordon (leverantör)'!$G$27:$G$321,"N/A",'Fordon (leverantör)'!$H$27:$H$321,"Ja",'Fordon (leverantör)'!$D$27:$D$321,'Fordon (leverantör)'!$S$26,'Fordon (leverantör)'!$C$27:$C$321,'Fordon (leverantör)'!$B9)+COUNTIFS('Fordon (leverantör)'!$G$27:$G$321,"Ja",'Fordon (leverantör)'!$H$27:$H$321,"N/A",'Fordon (leverantör)'!$D$27:$D$321,'Fordon (leverantör)'!$S$26,'Fordon (leverantör)'!$C$27:$C$321,'Fordon (leverantör)'!$B9)+COUNTIFS('Fordon (leverantör)'!$G$27:$G$321,"N/A",'Fordon (leverantör)'!$H$27:$H$321,"N/A",'Fordon (leverantör)'!$D$27:$D$321,'Fordon (leverantör)'!$S$26,'Fordon (leverantör)'!$C$27:$C$321,'Fordon (leverantör)'!$B9)+COUNTIFS('Fordon (leverantör)'!$G$27:$G$321,"Ja",'Fordon (leverantör)'!$H$27:$H$321,"Ja",'Fordon (leverantör)'!$D$27:$D$321,'Fordon (leverantör)'!$S$27,'Fordon (leverantör)'!$C$27:$C$321,'Fordon (leverantör)'!$B9)+COUNTIFS('Fordon (leverantör)'!$G$27:$G$321,"N/A",'Fordon (leverantör)'!$H$27:$H$321,"Ja",'Fordon (leverantör)'!$D$27:$D$321,'Fordon (leverantör)'!$S$27,'Fordon (leverantör)'!$C$27:$C$321,'Fordon (leverantör)'!$B9)+COUNTIFS('Fordon (leverantör)'!$G$27:$G$321,"Ja",'Fordon (leverantör)'!$H$27:$H$321,"N/A",'Fordon (leverantör)'!$D$27:$D$321,'Fordon (leverantör)'!$S$27,'Fordon (leverantör)'!$C$27:$C$321,'Fordon (leverantör)'!$B9)+COUNTIFS('Fordon (leverantör)'!$G$27:$G$321,"N/A",'Fordon (leverantör)'!$H$27:$H$321,"N/A",'Fordon (leverantör)'!$D$27:$D$321,'Fordon (leverantör)'!$S$27,'Fordon (leverantör)'!$C$27:$C$321,'Fordon (leverantör)'!$B9)+COUNTIFS('Fordon (leverantör)'!$G$27:$G$321,"Ja",'Fordon (leverantör)'!$H$27:$H$321,"Ja",'Fordon (leverantör)'!$D$27:$D$321,'Fordon (leverantör)'!$S$28,'Fordon (leverantör)'!$C$27:$C$321,'Fordon (leverantör)'!$B9)+COUNTIFS('Fordon (leverantör)'!$G$27:$G$321,"N/A",'Fordon (leverantör)'!$H$27:$H$321,"Ja",'Fordon (leverantör)'!$D$27:$D$321,'Fordon (leverantör)'!$S$28,'Fordon (leverantör)'!$C$27:$C$321,'Fordon (leverantör)'!$B9)+COUNTIFS('Fordon (leverantör)'!$G$27:$G$321,"Ja",'Fordon (leverantör)'!$H$27:$H$321,"N/A",'Fordon (leverantör)'!$D$27:$D$321,'Fordon (leverantör)'!$S$28,'Fordon (leverantör)'!$C$27:$C$321,'Fordon (leverantör)'!$B9)+COUNTIFS('Fordon (leverantör)'!$G$27:$G$321,"N/A",'Fordon (leverantör)'!$H$27:$H$321,"N/A",'Fordon (leverantör)'!$D$27:$D$321,'Fordon (leverantör)'!$S$28,'Fordon (leverantör)'!$C$27:$C$321,'Fordon (leverantör)'!$B9)</f>
        <v>0</v>
      </c>
      <c r="G9" s="199" t="str">
        <f t="shared" si="0"/>
        <v/>
      </c>
      <c r="H9" s="192">
        <f>COUNTIFS('Fordon (leverantör)'!$G$27:$G$321,"Ja",'Fordon (leverantör)'!$H$27:$H$321,"Ja",'Fordon (leverantör)'!$D$27:$D$321,'Fordon (leverantör)'!$S$27,'Fordon (leverantör)'!$C$27:$C$321,'Fordon (leverantör)'!$B9)+COUNTIFS('Fordon (leverantör)'!$G$27:$G$321,"N/A",'Fordon (leverantör)'!$H$27:$H$321,"Ja",'Fordon (leverantör)'!$D$27:$D$321,'Fordon (leverantör)'!$S$27,'Fordon (leverantör)'!$C$27:$C$321,'Fordon (leverantör)'!$B9)+COUNTIFS('Fordon (leverantör)'!$G$27:$G$321,"Ja",'Fordon (leverantör)'!$H$27:$H$321,"N/A",'Fordon (leverantör)'!$D$27:$D$321,'Fordon (leverantör)'!$S$27,'Fordon (leverantör)'!$C$27:$C$321,'Fordon (leverantör)'!$B9)+COUNTIFS('Fordon (leverantör)'!$G$27:$G$321,"N/A",'Fordon (leverantör)'!$H$27:$H$321,"N/A",'Fordon (leverantör)'!$D$27:$D$321,'Fordon (leverantör)'!$S$27,'Fordon (leverantör)'!$C$27:$C$321,'Fordon (leverantör)'!$B9)+COUNTIFS('Fordon (leverantör)'!$G$27:$G$321,"Ja",'Fordon (leverantör)'!$H$27:$H$321,"Ja",'Fordon (leverantör)'!$D$27:$D$321,'Fordon (leverantör)'!$S$28,'Fordon (leverantör)'!$C$27:$C$321,'Fordon (leverantör)'!$B9)+COUNTIFS('Fordon (leverantör)'!$G$27:$G$321,"N/A",'Fordon (leverantör)'!$H$27:$H$321,"Ja",'Fordon (leverantör)'!$D$27:$D$321,'Fordon (leverantör)'!$S$28,'Fordon (leverantör)'!$C$27:$C$321,'Fordon (leverantör)'!$B9)+COUNTIFS('Fordon (leverantör)'!$G$27:$G$321,"Ja",'Fordon (leverantör)'!$H$27:$H$321,"N/A",'Fordon (leverantör)'!$D$27:$D$321,'Fordon (leverantör)'!$S$28,'Fordon (leverantör)'!$C$27:$C$321,'Fordon (leverantör)'!$B9)+COUNTIFS('Fordon (leverantör)'!$G$27:$G$321,"N/A",'Fordon (leverantör)'!$H$27:$H$321,"N/A",'Fordon (leverantör)'!$D$27:$D$321,'Fordon (leverantör)'!$S$28,'Fordon (leverantör)'!$C$27:$C$321,'Fordon (leverantör)'!$B9)</f>
        <v>0</v>
      </c>
      <c r="I9" s="199" t="str">
        <f t="shared" si="1"/>
        <v/>
      </c>
      <c r="K9" s="165" t="s">
        <v>26</v>
      </c>
      <c r="L9" s="179" t="str">
        <f>IF('Kravställning (beställare)'!$J7="","",'Kravställning (beställare)'!$J7)</f>
        <v/>
      </c>
      <c r="M9" s="165" t="s">
        <v>26</v>
      </c>
      <c r="N9" s="179" t="str">
        <f>IF('Kravställning (beställare)'!$L7="","",'Kravställning (beställare)'!$L7)</f>
        <v/>
      </c>
    </row>
    <row r="10" spans="1:25">
      <c r="B10" s="196" t="s">
        <v>28</v>
      </c>
      <c r="C10" s="196" t="str">
        <f>IF('Kravställning (beställare)'!$C9="","",'Kravställning (beställare)'!$C9)</f>
        <v/>
      </c>
      <c r="D10" s="196">
        <f>COUNTIFS('Fordon (leverantör)'!$G$27:$G$321,"Ja",'Fordon (leverantör)'!$H$27:$H$321,"Ja",'Fordon (leverantör)'!$C$27:$C$321,'Fordon (leverantör)'!$B$10)+COUNTIFS('Fordon (leverantör)'!$G$27:$G$321,"N/A",'Fordon (leverantör)'!$H$27:$H$321,"Ja",'Fordon (leverantör)'!$C$27:$C$321,'Fordon (leverantör)'!$B$10)+COUNTIFS('Fordon (leverantör)'!$G$27:$G$321,"Ja",'Fordon (leverantör)'!$H$27:$H$321,"N/A",'Fordon (leverantör)'!$C$27:$C$321,'Fordon (leverantör)'!$B$10)+COUNTIFS('Fordon (leverantör)'!$G$27:$G$321,"N/A",'Fordon (leverantör)'!$H$27:$H$321,"N/A",'Fordon (leverantör)'!$C$27:$C$321,'Fordon (leverantör)'!$B$10)</f>
        <v>0</v>
      </c>
      <c r="E10" s="192">
        <f>COUNTIF('Fordon (leverantör)'!$C$27:$C$321,'Fordon (leverantör)'!$B10)-D10</f>
        <v>0</v>
      </c>
      <c r="F10" s="192">
        <f>COUNTIFS('Fordon (leverantör)'!$G$27:$G$321,"Ja",'Fordon (leverantör)'!$H$27:$H$321,"Ja",'Fordon (leverantör)'!$D$27:$D$321,'Fordon (leverantör)'!$S$26,'Fordon (leverantör)'!$C$27:$C$321,'Fordon (leverantör)'!$B10)+COUNTIFS('Fordon (leverantör)'!$G$27:$G$321,"N/A",'Fordon (leverantör)'!$H$27:$H$321,"Ja",'Fordon (leverantör)'!$D$27:$D$321,'Fordon (leverantör)'!$S$26,'Fordon (leverantör)'!$C$27:$C$321,'Fordon (leverantör)'!$B10)+COUNTIFS('Fordon (leverantör)'!$G$27:$G$321,"Ja",'Fordon (leverantör)'!$H$27:$H$321,"N/A",'Fordon (leverantör)'!$D$27:$D$321,'Fordon (leverantör)'!$S$26,'Fordon (leverantör)'!$C$27:$C$321,'Fordon (leverantör)'!$B10)+COUNTIFS('Fordon (leverantör)'!$G$27:$G$321,"N/A",'Fordon (leverantör)'!$H$27:$H$321,"N/A",'Fordon (leverantör)'!$D$27:$D$321,'Fordon (leverantör)'!$S$26,'Fordon (leverantör)'!$C$27:$C$321,'Fordon (leverantör)'!$B10)+COUNTIFS('Fordon (leverantör)'!$G$27:$G$321,"Ja",'Fordon (leverantör)'!$H$27:$H$321,"Ja",'Fordon (leverantör)'!$D$27:$D$321,'Fordon (leverantör)'!$S$27,'Fordon (leverantör)'!$C$27:$C$321,'Fordon (leverantör)'!$B10)+COUNTIFS('Fordon (leverantör)'!$G$27:$G$321,"N/A",'Fordon (leverantör)'!$H$27:$H$321,"Ja",'Fordon (leverantör)'!$D$27:$D$321,'Fordon (leverantör)'!$S$27,'Fordon (leverantör)'!$C$27:$C$321,'Fordon (leverantör)'!$B10)+COUNTIFS('Fordon (leverantör)'!$G$27:$G$321,"Ja",'Fordon (leverantör)'!$H$27:$H$321,"N/A",'Fordon (leverantör)'!$D$27:$D$321,'Fordon (leverantör)'!$S$27,'Fordon (leverantör)'!$C$27:$C$321,'Fordon (leverantör)'!$B10)+COUNTIFS('Fordon (leverantör)'!$G$27:$G$321,"N/A",'Fordon (leverantör)'!$H$27:$H$321,"N/A",'Fordon (leverantör)'!$D$27:$D$321,'Fordon (leverantör)'!$S$27,'Fordon (leverantör)'!$C$27:$C$321,'Fordon (leverantör)'!$B10)+COUNTIFS('Fordon (leverantör)'!$G$27:$G$321,"Ja",'Fordon (leverantör)'!$H$27:$H$321,"Ja",'Fordon (leverantör)'!$D$27:$D$321,'Fordon (leverantör)'!$S$28,'Fordon (leverantör)'!$C$27:$C$321,'Fordon (leverantör)'!$B10)+COUNTIFS('Fordon (leverantör)'!$G$27:$G$321,"N/A",'Fordon (leverantör)'!$H$27:$H$321,"Ja",'Fordon (leverantör)'!$D$27:$D$321,'Fordon (leverantör)'!$S$28,'Fordon (leverantör)'!$C$27:$C$321,'Fordon (leverantör)'!$B10)+COUNTIFS('Fordon (leverantör)'!$G$27:$G$321,"Ja",'Fordon (leverantör)'!$H$27:$H$321,"N/A",'Fordon (leverantör)'!$D$27:$D$321,'Fordon (leverantör)'!$S$28,'Fordon (leverantör)'!$C$27:$C$321,'Fordon (leverantör)'!$B10)+COUNTIFS('Fordon (leverantör)'!$G$27:$G$321,"N/A",'Fordon (leverantör)'!$H$27:$H$321,"N/A",'Fordon (leverantör)'!$D$27:$D$321,'Fordon (leverantör)'!$S$28,'Fordon (leverantör)'!$C$27:$C$321,'Fordon (leverantör)'!$B10)</f>
        <v>0</v>
      </c>
      <c r="G10" s="199" t="str">
        <f t="shared" si="0"/>
        <v/>
      </c>
      <c r="H10" s="192">
        <f>COUNTIFS('Fordon (leverantör)'!$G$27:$G$321,"Ja",'Fordon (leverantör)'!$H$27:$H$321,"Ja",'Fordon (leverantör)'!$D$27:$D$321,'Fordon (leverantör)'!$S$27,'Fordon (leverantör)'!$C$27:$C$321,'Fordon (leverantör)'!$B10)+COUNTIFS('Fordon (leverantör)'!$G$27:$G$321,"N/A",'Fordon (leverantör)'!$H$27:$H$321,"Ja",'Fordon (leverantör)'!$D$27:$D$321,'Fordon (leverantör)'!$S$27,'Fordon (leverantör)'!$C$27:$C$321,'Fordon (leverantör)'!$B10)+COUNTIFS('Fordon (leverantör)'!$G$27:$G$321,"Ja",'Fordon (leverantör)'!$H$27:$H$321,"N/A",'Fordon (leverantör)'!$D$27:$D$321,'Fordon (leverantör)'!$S$27,'Fordon (leverantör)'!$C$27:$C$321,'Fordon (leverantör)'!$B10)+COUNTIFS('Fordon (leverantör)'!$G$27:$G$321,"N/A",'Fordon (leverantör)'!$H$27:$H$321,"N/A",'Fordon (leverantör)'!$D$27:$D$321,'Fordon (leverantör)'!$S$27,'Fordon (leverantör)'!$C$27:$C$321,'Fordon (leverantör)'!$B10)+COUNTIFS('Fordon (leverantör)'!$G$27:$G$321,"Ja",'Fordon (leverantör)'!$H$27:$H$321,"Ja",'Fordon (leverantör)'!$D$27:$D$321,'Fordon (leverantör)'!$S$28,'Fordon (leverantör)'!$C$27:$C$321,'Fordon (leverantör)'!$B10)+COUNTIFS('Fordon (leverantör)'!$G$27:$G$321,"N/A",'Fordon (leverantör)'!$H$27:$H$321,"Ja",'Fordon (leverantör)'!$D$27:$D$321,'Fordon (leverantör)'!$S$28,'Fordon (leverantör)'!$C$27:$C$321,'Fordon (leverantör)'!$B10)+COUNTIFS('Fordon (leverantör)'!$G$27:$G$321,"Ja",'Fordon (leverantör)'!$H$27:$H$321,"N/A",'Fordon (leverantör)'!$D$27:$D$321,'Fordon (leverantör)'!$S$28,'Fordon (leverantör)'!$C$27:$C$321,'Fordon (leverantör)'!$B10)+COUNTIFS('Fordon (leverantör)'!$G$27:$G$321,"N/A",'Fordon (leverantör)'!$H$27:$H$321,"N/A",'Fordon (leverantör)'!$D$27:$D$321,'Fordon (leverantör)'!$S$28,'Fordon (leverantör)'!$C$27:$C$321,'Fordon (leverantör)'!$B10)</f>
        <v>0</v>
      </c>
      <c r="I10" s="199" t="str">
        <f t="shared" si="1"/>
        <v/>
      </c>
      <c r="K10" s="324" t="str">
        <f>'Kravställning (beställare)'!$S$13</f>
        <v>Antal (2022) [st]</v>
      </c>
      <c r="L10" s="300"/>
      <c r="M10" s="324" t="str">
        <f>'Kravställning (beställare)'!S13</f>
        <v>Antal (2022) [st]</v>
      </c>
      <c r="N10" s="300"/>
    </row>
    <row r="11" spans="1:25">
      <c r="B11" s="196" t="s">
        <v>30</v>
      </c>
      <c r="C11" s="196" t="str">
        <f>IF('Kravställning (beställare)'!$C10="","",'Kravställning (beställare)'!$C10)</f>
        <v/>
      </c>
      <c r="D11" s="196">
        <f>COUNTIFS('Fordon (leverantör)'!$G$27:$G$321,"Ja",'Fordon (leverantör)'!$H$27:$H$321,"Ja",'Fordon (leverantör)'!$C$27:$C$321,'Fordon (leverantör)'!$B$11)+COUNTIFS('Fordon (leverantör)'!$G$27:$G$321,"N/A",'Fordon (leverantör)'!$H$27:$H$321,"Ja",'Fordon (leverantör)'!$C$27:$C$321,'Fordon (leverantör)'!$B$11)+COUNTIFS('Fordon (leverantör)'!$G$27:$G$321,"Ja",'Fordon (leverantör)'!$H$27:$H$321,"N/A",'Fordon (leverantör)'!$C$27:$C$321,'Fordon (leverantör)'!$B$11)+COUNTIFS('Fordon (leverantör)'!$G$27:$G$321,"N/A",'Fordon (leverantör)'!$H$27:$H$321,"N/A",'Fordon (leverantör)'!$C$27:$C$321,'Fordon (leverantör)'!$B$11)</f>
        <v>0</v>
      </c>
      <c r="E11" s="192">
        <f>COUNTIF('Fordon (leverantör)'!$C$27:$C$321,'Fordon (leverantör)'!$B11)-D11</f>
        <v>0</v>
      </c>
      <c r="F11" s="192">
        <f>COUNTIFS('Fordon (leverantör)'!$G$27:$G$321,"Ja",'Fordon (leverantör)'!$H$27:$H$321,"Ja",'Fordon (leverantör)'!$D$27:$D$321,'Fordon (leverantör)'!$S$26,'Fordon (leverantör)'!$C$27:$C$321,'Fordon (leverantör)'!$B11)+COUNTIFS('Fordon (leverantör)'!$G$27:$G$321,"N/A",'Fordon (leverantör)'!$H$27:$H$321,"Ja",'Fordon (leverantör)'!$D$27:$D$321,'Fordon (leverantör)'!$S$26,'Fordon (leverantör)'!$C$27:$C$321,'Fordon (leverantör)'!$B11)+COUNTIFS('Fordon (leverantör)'!$G$27:$G$321,"Ja",'Fordon (leverantör)'!$H$27:$H$321,"N/A",'Fordon (leverantör)'!$D$27:$D$321,'Fordon (leverantör)'!$S$26,'Fordon (leverantör)'!$C$27:$C$321,'Fordon (leverantör)'!$B11)+COUNTIFS('Fordon (leverantör)'!$G$27:$G$321,"N/A",'Fordon (leverantör)'!$H$27:$H$321,"N/A",'Fordon (leverantör)'!$D$27:$D$321,'Fordon (leverantör)'!$S$26,'Fordon (leverantör)'!$C$27:$C$321,'Fordon (leverantör)'!$B11)+COUNTIFS('Fordon (leverantör)'!$G$27:$G$321,"Ja",'Fordon (leverantör)'!$H$27:$H$321,"Ja",'Fordon (leverantör)'!$D$27:$D$321,'Fordon (leverantör)'!$S$27,'Fordon (leverantör)'!$C$27:$C$321,'Fordon (leverantör)'!$B11)+COUNTIFS('Fordon (leverantör)'!$G$27:$G$321,"N/A",'Fordon (leverantör)'!$H$27:$H$321,"Ja",'Fordon (leverantör)'!$D$27:$D$321,'Fordon (leverantör)'!$S$27,'Fordon (leverantör)'!$C$27:$C$321,'Fordon (leverantör)'!$B11)+COUNTIFS('Fordon (leverantör)'!$G$27:$G$321,"Ja",'Fordon (leverantör)'!$H$27:$H$321,"N/A",'Fordon (leverantör)'!$D$27:$D$321,'Fordon (leverantör)'!$S$27,'Fordon (leverantör)'!$C$27:$C$321,'Fordon (leverantör)'!$B11)+COUNTIFS('Fordon (leverantör)'!$G$27:$G$321,"N/A",'Fordon (leverantör)'!$H$27:$H$321,"N/A",'Fordon (leverantör)'!$D$27:$D$321,'Fordon (leverantör)'!$S$27,'Fordon (leverantör)'!$C$27:$C$321,'Fordon (leverantör)'!$B11)+COUNTIFS('Fordon (leverantör)'!$G$27:$G$321,"Ja",'Fordon (leverantör)'!$H$27:$H$321,"Ja",'Fordon (leverantör)'!$D$27:$D$321,'Fordon (leverantör)'!$S$28,'Fordon (leverantör)'!$C$27:$C$321,'Fordon (leverantör)'!$B11)+COUNTIFS('Fordon (leverantör)'!$G$27:$G$321,"N/A",'Fordon (leverantör)'!$H$27:$H$321,"Ja",'Fordon (leverantör)'!$D$27:$D$321,'Fordon (leverantör)'!$S$28,'Fordon (leverantör)'!$C$27:$C$321,'Fordon (leverantör)'!$B11)+COUNTIFS('Fordon (leverantör)'!$G$27:$G$321,"Ja",'Fordon (leverantör)'!$H$27:$H$321,"N/A",'Fordon (leverantör)'!$D$27:$D$321,'Fordon (leverantör)'!$S$28,'Fordon (leverantör)'!$C$27:$C$321,'Fordon (leverantör)'!$B11)+COUNTIFS('Fordon (leverantör)'!$G$27:$G$321,"N/A",'Fordon (leverantör)'!$H$27:$H$321,"N/A",'Fordon (leverantör)'!$D$27:$D$321,'Fordon (leverantör)'!$S$28,'Fordon (leverantör)'!$C$27:$C$321,'Fordon (leverantör)'!$B11)</f>
        <v>0</v>
      </c>
      <c r="G11" s="199" t="str">
        <f t="shared" si="0"/>
        <v/>
      </c>
      <c r="H11" s="192">
        <f>COUNTIFS('Fordon (leverantör)'!$G$27:$G$321,"Ja",'Fordon (leverantör)'!$H$27:$H$321,"Ja",'Fordon (leverantör)'!$D$27:$D$321,'Fordon (leverantör)'!$S$27,'Fordon (leverantör)'!$C$27:$C$321,'Fordon (leverantör)'!$B11)+COUNTIFS('Fordon (leverantör)'!$G$27:$G$321,"N/A",'Fordon (leverantör)'!$H$27:$H$321,"Ja",'Fordon (leverantör)'!$D$27:$D$321,'Fordon (leverantör)'!$S$27,'Fordon (leverantör)'!$C$27:$C$321,'Fordon (leverantör)'!$B11)+COUNTIFS('Fordon (leverantör)'!$G$27:$G$321,"Ja",'Fordon (leverantör)'!$H$27:$H$321,"N/A",'Fordon (leverantör)'!$D$27:$D$321,'Fordon (leverantör)'!$S$27,'Fordon (leverantör)'!$C$27:$C$321,'Fordon (leverantör)'!$B11)+COUNTIFS('Fordon (leverantör)'!$G$27:$G$321,"N/A",'Fordon (leverantör)'!$H$27:$H$321,"N/A",'Fordon (leverantör)'!$D$27:$D$321,'Fordon (leverantör)'!$S$27,'Fordon (leverantör)'!$C$27:$C$321,'Fordon (leverantör)'!$B11)+COUNTIFS('Fordon (leverantör)'!$G$27:$G$321,"Ja",'Fordon (leverantör)'!$H$27:$H$321,"Ja",'Fordon (leverantör)'!$D$27:$D$321,'Fordon (leverantör)'!$S$28,'Fordon (leverantör)'!$C$27:$C$321,'Fordon (leverantör)'!$B11)+COUNTIFS('Fordon (leverantör)'!$G$27:$G$321,"N/A",'Fordon (leverantör)'!$H$27:$H$321,"Ja",'Fordon (leverantör)'!$D$27:$D$321,'Fordon (leverantör)'!$S$28,'Fordon (leverantör)'!$C$27:$C$321,'Fordon (leverantör)'!$B11)+COUNTIFS('Fordon (leverantör)'!$G$27:$G$321,"Ja",'Fordon (leverantör)'!$H$27:$H$321,"N/A",'Fordon (leverantör)'!$D$27:$D$321,'Fordon (leverantör)'!$S$28,'Fordon (leverantör)'!$C$27:$C$321,'Fordon (leverantör)'!$B11)+COUNTIFS('Fordon (leverantör)'!$G$27:$G$321,"N/A",'Fordon (leverantör)'!$H$27:$H$321,"N/A",'Fordon (leverantör)'!$D$27:$D$321,'Fordon (leverantör)'!$S$28,'Fordon (leverantör)'!$C$27:$C$321,'Fordon (leverantör)'!$B11)</f>
        <v>0</v>
      </c>
      <c r="I11" s="199" t="str">
        <f t="shared" si="1"/>
        <v/>
      </c>
      <c r="K11" s="163" t="s">
        <v>22</v>
      </c>
      <c r="L11" s="223" t="str">
        <f>IF('Kravställning (beställare)'!$J9="","",'Kravställning (beställare)'!$J9)</f>
        <v/>
      </c>
      <c r="M11" s="163" t="s">
        <v>22</v>
      </c>
      <c r="N11" s="223" t="str">
        <f>IF('Kravställning (beställare)'!$L9="","",'Kravställning (beställare)'!$L9)</f>
        <v/>
      </c>
    </row>
    <row r="12" spans="1:25" ht="16.5" thickBot="1">
      <c r="B12" s="152" t="s">
        <v>31</v>
      </c>
      <c r="C12" s="152" t="str">
        <f>IF('Kravställning (beställare)'!$C11="","",'Kravställning (beställare)'!$C11)</f>
        <v/>
      </c>
      <c r="D12" s="152">
        <f>COUNTIFS('Fordon (leverantör)'!$G$27:$G$321,"Ja",'Fordon (leverantör)'!$H$27:$H$321,"Ja",'Fordon (leverantör)'!$C$27:$C$321,'Fordon (leverantör)'!$B$12)+COUNTIFS('Fordon (leverantör)'!$G$27:$G$321,"N/A",'Fordon (leverantör)'!$H$27:$H$321,"Ja",'Fordon (leverantör)'!$C$27:$C$321,'Fordon (leverantör)'!$B$12)+COUNTIFS('Fordon (leverantör)'!$G$27:$G$321,"Ja",'Fordon (leverantör)'!$H$27:$H$321,"N/A",'Fordon (leverantör)'!$C$27:$C$321,'Fordon (leverantör)'!$B$12)+COUNTIFS('Fordon (leverantör)'!$G$27:$G$321,"N/A",'Fordon (leverantör)'!$H$27:$H$321,"N/A",'Fordon (leverantör)'!$C$27:$C$321,'Fordon (leverantör)'!$B$12)</f>
        <v>1</v>
      </c>
      <c r="E12" s="194">
        <f>COUNTIF('Fordon (leverantör)'!$C$27:$C$321,'Fordon (leverantör)'!$B12)-D12</f>
        <v>0</v>
      </c>
      <c r="F12" s="194">
        <f>COUNTIFS('Fordon (leverantör)'!$G$27:$G$321,"Ja",'Fordon (leverantör)'!$H$27:$H$321,"Ja",'Fordon (leverantör)'!$D$27:$D$321,'Fordon (leverantör)'!$S$26,'Fordon (leverantör)'!$C$27:$C$321,'Fordon (leverantör)'!$B12)+COUNTIFS('Fordon (leverantör)'!$G$27:$G$321,"N/A",'Fordon (leverantör)'!$H$27:$H$321,"Ja",'Fordon (leverantör)'!$D$27:$D$321,'Fordon (leverantör)'!$S$26,'Fordon (leverantör)'!$C$27:$C$321,'Fordon (leverantör)'!$B12)+COUNTIFS('Fordon (leverantör)'!$G$27:$G$321,"Ja",'Fordon (leverantör)'!$H$27:$H$321,"N/A",'Fordon (leverantör)'!$D$27:$D$321,'Fordon (leverantör)'!$S$26,'Fordon (leverantör)'!$C$27:$C$321,'Fordon (leverantör)'!$B12)+COUNTIFS('Fordon (leverantör)'!$G$27:$G$321,"N/A",'Fordon (leverantör)'!$H$27:$H$321,"N/A",'Fordon (leverantör)'!$D$27:$D$321,'Fordon (leverantör)'!$S$26,'Fordon (leverantör)'!$C$27:$C$321,'Fordon (leverantör)'!$B12)+COUNTIFS('Fordon (leverantör)'!$G$27:$G$321,"Ja",'Fordon (leverantör)'!$H$27:$H$321,"Ja",'Fordon (leverantör)'!$D$27:$D$321,'Fordon (leverantör)'!$S$27,'Fordon (leverantör)'!$C$27:$C$321,'Fordon (leverantör)'!$B12)+COUNTIFS('Fordon (leverantör)'!$G$27:$G$321,"N/A",'Fordon (leverantör)'!$H$27:$H$321,"Ja",'Fordon (leverantör)'!$D$27:$D$321,'Fordon (leverantör)'!$S$27,'Fordon (leverantör)'!$C$27:$C$321,'Fordon (leverantör)'!$B12)+COUNTIFS('Fordon (leverantör)'!$G$27:$G$321,"Ja",'Fordon (leverantör)'!$H$27:$H$321,"N/A",'Fordon (leverantör)'!$D$27:$D$321,'Fordon (leverantör)'!$S$27,'Fordon (leverantör)'!$C$27:$C$321,'Fordon (leverantör)'!$B12)+COUNTIFS('Fordon (leverantör)'!$G$27:$G$321,"N/A",'Fordon (leverantör)'!$H$27:$H$321,"N/A",'Fordon (leverantör)'!$D$27:$D$321,'Fordon (leverantör)'!$S$27,'Fordon (leverantör)'!$C$27:$C$321,'Fordon (leverantör)'!$B12)+COUNTIFS('Fordon (leverantör)'!$G$27:$G$321,"Ja",'Fordon (leverantör)'!$H$27:$H$321,"Ja",'Fordon (leverantör)'!$D$27:$D$321,'Fordon (leverantör)'!$S$28,'Fordon (leverantör)'!$C$27:$C$321,'Fordon (leverantör)'!$B12)+COUNTIFS('Fordon (leverantör)'!$G$27:$G$321,"N/A",'Fordon (leverantör)'!$H$27:$H$321,"Ja",'Fordon (leverantör)'!$D$27:$D$321,'Fordon (leverantör)'!$S$28,'Fordon (leverantör)'!$C$27:$C$321,'Fordon (leverantör)'!$B12)+COUNTIFS('Fordon (leverantör)'!$G$27:$G$321,"Ja",'Fordon (leverantör)'!$H$27:$H$321,"N/A",'Fordon (leverantör)'!$D$27:$D$321,'Fordon (leverantör)'!$S$28,'Fordon (leverantör)'!$C$27:$C$321,'Fordon (leverantör)'!$B12)+COUNTIFS('Fordon (leverantör)'!$G$27:$G$321,"N/A",'Fordon (leverantör)'!$H$27:$H$321,"N/A",'Fordon (leverantör)'!$D$27:$D$321,'Fordon (leverantör)'!$S$28,'Fordon (leverantör)'!$C$27:$C$321,'Fordon (leverantör)'!$B12)</f>
        <v>1</v>
      </c>
      <c r="G12" s="200">
        <f t="shared" si="0"/>
        <v>1</v>
      </c>
      <c r="H12" s="194">
        <f>COUNTIFS('Fordon (leverantör)'!$G$27:$G$321,"Ja",'Fordon (leverantör)'!$H$27:$H$321,"Ja",'Fordon (leverantör)'!$D$27:$D$321,'Fordon (leverantör)'!$S$27,'Fordon (leverantör)'!$C$27:$C$321,'Fordon (leverantör)'!$B12)+COUNTIFS('Fordon (leverantör)'!$G$27:$G$321,"N/A",'Fordon (leverantör)'!$H$27:$H$321,"Ja",'Fordon (leverantör)'!$D$27:$D$321,'Fordon (leverantör)'!$S$27,'Fordon (leverantör)'!$C$27:$C$321,'Fordon (leverantör)'!$B12)+COUNTIFS('Fordon (leverantör)'!$G$27:$G$321,"Ja",'Fordon (leverantör)'!$H$27:$H$321,"N/A",'Fordon (leverantör)'!$D$27:$D$321,'Fordon (leverantör)'!$S$27,'Fordon (leverantör)'!$C$27:$C$321,'Fordon (leverantör)'!$B12)+COUNTIFS('Fordon (leverantör)'!$G$27:$G$321,"N/A",'Fordon (leverantör)'!$H$27:$H$321,"N/A",'Fordon (leverantör)'!$D$27:$D$321,'Fordon (leverantör)'!$S$27,'Fordon (leverantör)'!$C$27:$C$321,'Fordon (leverantör)'!$B12)+COUNTIFS('Fordon (leverantör)'!$G$27:$G$321,"Ja",'Fordon (leverantör)'!$H$27:$H$321,"Ja",'Fordon (leverantör)'!$D$27:$D$321,'Fordon (leverantör)'!$S$28,'Fordon (leverantör)'!$C$27:$C$321,'Fordon (leverantör)'!$B12)+COUNTIFS('Fordon (leverantör)'!$G$27:$G$321,"N/A",'Fordon (leverantör)'!$H$27:$H$321,"Ja",'Fordon (leverantör)'!$D$27:$D$321,'Fordon (leverantör)'!$S$28,'Fordon (leverantör)'!$C$27:$C$321,'Fordon (leverantör)'!$B12)+COUNTIFS('Fordon (leverantör)'!$G$27:$G$321,"Ja",'Fordon (leverantör)'!$H$27:$H$321,"N/A",'Fordon (leverantör)'!$D$27:$D$321,'Fordon (leverantör)'!$S$28,'Fordon (leverantör)'!$C$27:$C$321,'Fordon (leverantör)'!$B12)+COUNTIFS('Fordon (leverantör)'!$G$27:$G$321,"N/A",'Fordon (leverantör)'!$H$27:$H$321,"N/A",'Fordon (leverantör)'!$D$27:$D$321,'Fordon (leverantör)'!$S$28,'Fordon (leverantör)'!$C$27:$C$321,'Fordon (leverantör)'!$B12)</f>
        <v>0</v>
      </c>
      <c r="I12" s="200">
        <f t="shared" si="1"/>
        <v>0</v>
      </c>
      <c r="K12" s="163" t="s">
        <v>24</v>
      </c>
      <c r="L12" s="223" t="str">
        <f>IF('Kravställning (beställare)'!$J10="","",'Kravställning (beställare)'!$J10)</f>
        <v/>
      </c>
      <c r="M12" s="163" t="s">
        <v>24</v>
      </c>
      <c r="N12" s="223" t="str">
        <f>IF('Kravställning (beställare)'!$L10="","",'Kravställning (beställare)'!$L10)</f>
        <v/>
      </c>
    </row>
    <row r="13" spans="1:25" ht="16.5" thickBot="1">
      <c r="B13" s="335" t="s">
        <v>164</v>
      </c>
      <c r="C13" s="336"/>
      <c r="D13" s="242">
        <f>SUM(D6:D10)</f>
        <v>2</v>
      </c>
      <c r="E13" s="243">
        <f>SUM(E6:E10)</f>
        <v>0</v>
      </c>
      <c r="F13" s="237">
        <f>SUM(F6:F10)</f>
        <v>1</v>
      </c>
      <c r="G13" s="238">
        <f>IFERROR(F13/(D13+E13),"")</f>
        <v>0.5</v>
      </c>
      <c r="H13" s="243">
        <f>SUM(H6:H10)</f>
        <v>1</v>
      </c>
      <c r="I13" s="248">
        <f t="shared" si="1"/>
        <v>0.5</v>
      </c>
      <c r="K13" s="165" t="s">
        <v>26</v>
      </c>
      <c r="L13" s="224" t="str">
        <f>IF('Kravställning (beställare)'!$J11="","",'Kravställning (beställare)'!$J11)</f>
        <v/>
      </c>
      <c r="M13" s="165" t="s">
        <v>26</v>
      </c>
      <c r="N13" s="224" t="str">
        <f>IF('Kravställning (beställare)'!$L11="","",'Kravställning (beställare)'!$L11)</f>
        <v/>
      </c>
    </row>
    <row r="14" spans="1:25" ht="16.5" thickBot="1">
      <c r="B14" s="340" t="s">
        <v>165</v>
      </c>
      <c r="C14" s="341"/>
      <c r="D14" s="244">
        <f>SUM(D11:D12)</f>
        <v>1</v>
      </c>
      <c r="E14" s="245">
        <f>SUM(E11:E12)</f>
        <v>0</v>
      </c>
      <c r="F14" s="239">
        <f>SUM(F11:F12)</f>
        <v>1</v>
      </c>
      <c r="G14" s="240">
        <f>IFERROR(F14/(D14+E14),"")</f>
        <v>1</v>
      </c>
      <c r="H14" s="245">
        <f>SUM(H11:H12)</f>
        <v>0</v>
      </c>
      <c r="I14" s="249">
        <f t="shared" si="1"/>
        <v>0</v>
      </c>
    </row>
    <row r="15" spans="1:25" ht="22.5" customHeight="1" thickBot="1">
      <c r="B15" s="344" t="s">
        <v>166</v>
      </c>
      <c r="C15" s="345"/>
      <c r="D15" s="246">
        <f>SUM(D6:D12)</f>
        <v>3</v>
      </c>
      <c r="E15" s="247">
        <f>SUM(E6:E12)</f>
        <v>0</v>
      </c>
      <c r="F15" s="204">
        <f>SUM(F6:F12)</f>
        <v>2</v>
      </c>
      <c r="G15" s="203">
        <f>IFERROR(F15/(D15+E15),"")</f>
        <v>0.66666666666666663</v>
      </c>
      <c r="H15" s="247">
        <f>SUM(H6:H12)</f>
        <v>1</v>
      </c>
      <c r="I15" s="250">
        <f t="shared" si="1"/>
        <v>0.33333333333333331</v>
      </c>
    </row>
    <row r="16" spans="1:25" ht="18" customHeight="1">
      <c r="E16" s="190"/>
      <c r="F16" s="190"/>
    </row>
    <row r="17" spans="1:17">
      <c r="F17" s="104"/>
    </row>
    <row r="18" spans="1:17">
      <c r="F18" s="104"/>
    </row>
    <row r="19" spans="1:17" ht="21.75" customHeight="1">
      <c r="B19" s="207"/>
      <c r="F19" s="104"/>
    </row>
    <row r="20" spans="1:17">
      <c r="B20" s="207"/>
      <c r="F20" s="104"/>
    </row>
    <row r="21" spans="1:17" ht="21.95" customHeight="1">
      <c r="B21" s="207"/>
      <c r="F21" s="104"/>
      <c r="G21" s="104"/>
      <c r="H21" s="104"/>
      <c r="I21" s="104"/>
      <c r="J21" s="104"/>
      <c r="K21" s="104"/>
      <c r="L21" s="104"/>
      <c r="M21" s="104"/>
      <c r="N21" s="104"/>
      <c r="O21" s="104"/>
      <c r="P21" s="104"/>
      <c r="Q21" s="104"/>
    </row>
    <row r="22" spans="1:17" ht="19.5" customHeight="1">
      <c r="F22" s="104"/>
      <c r="G22" s="104"/>
      <c r="H22" s="104"/>
      <c r="I22" s="104"/>
      <c r="J22" s="104"/>
      <c r="K22" s="104"/>
      <c r="L22" s="104"/>
      <c r="M22" s="104"/>
      <c r="N22" s="104"/>
      <c r="O22" s="133"/>
      <c r="P22" s="104"/>
      <c r="Q22" s="104"/>
    </row>
    <row r="23" spans="1:17" ht="21.75" customHeight="1" thickBot="1">
      <c r="A23" s="62"/>
      <c r="B23" s="120"/>
      <c r="C23" s="120"/>
      <c r="D23" s="120"/>
      <c r="E23" s="120"/>
      <c r="F23" s="120"/>
      <c r="G23" s="120"/>
      <c r="H23" s="120"/>
      <c r="I23" s="120"/>
      <c r="J23" s="120"/>
      <c r="K23" s="120"/>
      <c r="L23" s="120"/>
      <c r="M23" s="120"/>
      <c r="N23" s="120"/>
      <c r="O23" s="120"/>
      <c r="P23" s="120"/>
      <c r="Q23" s="120"/>
    </row>
    <row r="24" spans="1:17" ht="16.5" thickBot="1"/>
    <row r="25" spans="1:17" ht="27" thickBot="1">
      <c r="B25" s="331" t="s">
        <v>167</v>
      </c>
      <c r="C25" s="332"/>
      <c r="D25" s="332"/>
      <c r="E25" s="332"/>
      <c r="F25" s="332"/>
      <c r="G25" s="332"/>
      <c r="H25" s="332"/>
      <c r="I25" s="332"/>
      <c r="J25" s="333"/>
    </row>
    <row r="26" spans="1:17" ht="15" customHeight="1" thickBot="1">
      <c r="B26" s="113"/>
      <c r="C26" s="215" t="s">
        <v>168</v>
      </c>
    </row>
    <row r="27" spans="1:17" ht="37.5" customHeight="1" thickBot="1">
      <c r="B27" s="127" t="s">
        <v>169</v>
      </c>
      <c r="C27" s="69">
        <f>COUNTA('Arbetsmaskiner (leverantör)'!B12:B306)</f>
        <v>2</v>
      </c>
      <c r="E27" s="274" t="s">
        <v>35</v>
      </c>
      <c r="F27" s="274"/>
      <c r="G27" s="274"/>
      <c r="H27" s="330"/>
      <c r="I27" s="330"/>
      <c r="J27" s="131"/>
      <c r="Q27" s="131"/>
    </row>
    <row r="28" spans="1:17" ht="72" customHeight="1">
      <c r="B28" s="214" t="s">
        <v>170</v>
      </c>
      <c r="C28" s="202">
        <f>COUNTIF('Arbetsmaskiner (leverantör)'!$J12:$J306,"Ja")+COUNTIF('Arbetsmaskiner (leverantör)'!$J12:$J306,"N/A")</f>
        <v>2</v>
      </c>
      <c r="E28" s="208" t="s">
        <v>171</v>
      </c>
      <c r="F28" s="75" t="str">
        <f>IF('Kravställning (beställare)'!$C23="","",'Kravställning (beställare)'!$C23)</f>
        <v/>
      </c>
      <c r="G28" s="75"/>
      <c r="H28" s="277" t="s">
        <v>37</v>
      </c>
      <c r="I28" s="279"/>
      <c r="Q28" s="188"/>
    </row>
    <row r="29" spans="1:17" ht="79.5" customHeight="1">
      <c r="B29" s="211" t="s">
        <v>172</v>
      </c>
      <c r="C29" s="159">
        <f ca="1">COUNTIF('Arbetsmaskiner (leverantör)'!K12:K306,"Ja")+COUNTIF('Arbetsmaskiner (leverantör)'!K12:K306,"N/A")</f>
        <v>2</v>
      </c>
      <c r="E29" s="117" t="s">
        <v>78</v>
      </c>
      <c r="F29" s="76" t="str">
        <f>IF('Kravställning (beställare)'!$C24="","",'Kravställning (beställare)'!$C24)</f>
        <v/>
      </c>
      <c r="G29" s="231" t="s">
        <v>79</v>
      </c>
      <c r="H29" s="158" t="str">
        <f>'Kravställning (beställare)'!S12</f>
        <v>Andel (2022) [%]</v>
      </c>
      <c r="I29" s="178" t="str">
        <f>IF('Kravställning (beställare)'!$G24="","",'Kravställning (beställare)'!$G24)</f>
        <v/>
      </c>
      <c r="Q29" s="104"/>
    </row>
    <row r="30" spans="1:17" ht="47.25" customHeight="1" thickBot="1">
      <c r="B30" s="211" t="s">
        <v>173</v>
      </c>
      <c r="C30" s="159">
        <f>COUNTIF('Arbetsmaskiner (leverantör)'!$I$12:$I$306,"Ja")</f>
        <v>0</v>
      </c>
      <c r="E30" s="111" t="s">
        <v>80</v>
      </c>
      <c r="F30" s="77" t="str">
        <f>IF('Kravställning (beställare)'!$C25="","",'Kravställning (beställare)'!$C25)</f>
        <v/>
      </c>
      <c r="G30" s="66"/>
      <c r="H30" s="177" t="str">
        <f>'Kravställning (beställare)'!S13</f>
        <v>Antal (2022) [st]</v>
      </c>
      <c r="I30" s="224" t="str">
        <f>IF('Kravställning (beställare)'!$G25="","",'Kravställning (beställare)'!$G25)</f>
        <v/>
      </c>
      <c r="Q30" s="104"/>
    </row>
    <row r="31" spans="1:17" ht="21" customHeight="1" thickBot="1">
      <c r="B31" s="212" t="s">
        <v>174</v>
      </c>
      <c r="C31" s="213">
        <f>COUNTIF('Arbetsmaskiner (leverantör)'!$H$12:$H$306,"Ja")</f>
        <v>1</v>
      </c>
      <c r="E31" s="104"/>
      <c r="F31" s="104"/>
      <c r="G31" s="104"/>
      <c r="Q31" s="104"/>
    </row>
    <row r="32" spans="1:17" ht="31.5">
      <c r="B32" s="256" t="s">
        <v>175</v>
      </c>
      <c r="C32" s="251">
        <f>COUNTIFS('Arbetsmaskiner (leverantör)'!$J$12:$J$306,"Ja",'Arbetsmaskiner (leverantör)'!$K$12:$K$306,"Ja")+COUNTIFS('Arbetsmaskiner (leverantör)'!$J$12:$J$306,"Ja",'Arbetsmaskiner (leverantör)'!$K$12:$K$306,"N/A")+COUNTIFS('Arbetsmaskiner (leverantör)'!$J$12:$J$306,"N/A",'Arbetsmaskiner (leverantör)'!$K$12:$K$306,"Ja")+COUNTIFS('Arbetsmaskiner (leverantör)'!$J$12:$J$306,"N/A",'Arbetsmaskiner (leverantör)'!$K$12:$K$306,"N/A")</f>
        <v>2</v>
      </c>
      <c r="E32" s="124"/>
      <c r="F32" s="119"/>
      <c r="G32" s="104"/>
      <c r="Q32" s="104"/>
    </row>
    <row r="33" spans="1:22" ht="32.25" thickBot="1">
      <c r="B33" s="257" t="s">
        <v>176</v>
      </c>
      <c r="C33" s="252">
        <f>C32/C27</f>
        <v>1</v>
      </c>
    </row>
    <row r="34" spans="1:22" ht="16.5" thickBot="1">
      <c r="B34" s="104"/>
      <c r="C34" s="109"/>
    </row>
    <row r="35" spans="1:22" ht="42" customHeight="1" thickBot="1">
      <c r="B35" s="342" t="s">
        <v>177</v>
      </c>
      <c r="C35" s="343"/>
    </row>
    <row r="36" spans="1:22" ht="36.950000000000003" customHeight="1" thickBot="1">
      <c r="B36" s="209" t="s">
        <v>178</v>
      </c>
      <c r="C36" s="210">
        <f>COUNTIFS('Arbetsmaskiner (leverantör)'!$F$12:$F$306,"El")+COUNTIFS('Arbetsmaskiner (leverantör)'!$F$12:$F$306,"Biogas")+COUNTIFS('Arbetsmaskiner (leverantör)'!$F$12:$F$306,"Vätgas")</f>
        <v>0</v>
      </c>
    </row>
    <row r="37" spans="1:22" ht="32.25" thickBot="1">
      <c r="B37" s="209" t="s">
        <v>179</v>
      </c>
      <c r="C37" s="253" t="str">
        <f>IFERROR(IF(C36/C27=0,"",C36/C27),"")</f>
        <v/>
      </c>
    </row>
    <row r="38" spans="1:22">
      <c r="C38" s="109"/>
    </row>
    <row r="39" spans="1:22">
      <c r="C39" s="109"/>
    </row>
    <row r="40" spans="1:22" ht="11.25" customHeight="1" thickBot="1">
      <c r="A40" s="62"/>
      <c r="B40" s="62"/>
      <c r="C40" s="62"/>
      <c r="D40" s="62"/>
      <c r="E40" s="62"/>
      <c r="F40" s="62"/>
      <c r="G40" s="62"/>
      <c r="H40" s="62"/>
      <c r="I40" s="62"/>
      <c r="J40" s="62"/>
      <c r="K40" s="62"/>
      <c r="L40" s="62"/>
      <c r="M40" s="62"/>
      <c r="N40" s="62"/>
      <c r="O40" s="62"/>
      <c r="P40" s="62"/>
      <c r="Q40" s="62"/>
    </row>
    <row r="41" spans="1:22" ht="16.5" thickBot="1"/>
    <row r="42" spans="1:22" ht="16.5" hidden="1" thickBot="1"/>
    <row r="43" spans="1:22" ht="27" thickBot="1">
      <c r="B43" s="331" t="s">
        <v>180</v>
      </c>
      <c r="C43" s="332"/>
      <c r="D43" s="332"/>
      <c r="E43" s="332"/>
      <c r="F43" s="332"/>
      <c r="G43" s="332"/>
      <c r="H43" s="332"/>
      <c r="I43" s="332"/>
      <c r="J43" s="333"/>
    </row>
    <row r="44" spans="1:22" ht="7.5" customHeight="1" thickBot="1"/>
    <row r="45" spans="1:22" ht="27" thickBot="1">
      <c r="B45" s="100"/>
      <c r="C45" s="128" t="s">
        <v>181</v>
      </c>
      <c r="D45" s="205" t="s">
        <v>182</v>
      </c>
      <c r="F45" s="330" t="s">
        <v>41</v>
      </c>
      <c r="G45" s="330"/>
      <c r="H45" s="330"/>
      <c r="I45" s="330"/>
      <c r="T45" s="100"/>
      <c r="U45" s="128" t="s">
        <v>181</v>
      </c>
      <c r="V45" s="205" t="s">
        <v>182</v>
      </c>
    </row>
    <row r="46" spans="1:22" ht="36.75" customHeight="1">
      <c r="B46" s="85" t="s">
        <v>183</v>
      </c>
      <c r="C46" s="15" t="str">
        <f>IF('Drivmedel (leverantör)'!M11+'Drivmedel (leverantör)'!N11+'Drivmedel (leverantör)'!M27+'Drivmedel (leverantör)'!N27=0,"",'Drivmedel (leverantör)'!M11+'Drivmedel (leverantör)'!N11+'Drivmedel (leverantör)'!M27+'Drivmedel (leverantör)'!N27)</f>
        <v/>
      </c>
      <c r="D46" s="265" t="str">
        <f>IF(SUMPRODUCT('Drivmedel (leverantör)'!H4:H27,'Drivmedel (leverantör)'!A4:A27)=0,"",SUMPRODUCT('Drivmedel (leverantör)'!H4:H27,'Drivmedel (leverantör)'!A4:A27))</f>
        <v/>
      </c>
      <c r="G46" s="328" t="s">
        <v>42</v>
      </c>
      <c r="H46" s="329"/>
      <c r="T46" s="85" t="s">
        <v>183</v>
      </c>
      <c r="U46" s="15" t="str">
        <f>IF('Drivmedel (leverantör)'!AE11+'Drivmedel (leverantör)'!AF11+'Drivmedel (leverantör)'!AE27+'Drivmedel (leverantör)'!AF27=0,"",'Drivmedel (leverantör)'!AE11+'Drivmedel (leverantör)'!AF11+'Drivmedel (leverantör)'!AE27+'Drivmedel (leverantör)'!AF27)</f>
        <v/>
      </c>
      <c r="V46" s="86" t="str">
        <f>IF(SUMPRODUCT('Drivmedel (leverantör)'!Z4:Z27,'Drivmedel (leverantör)'!T4:T27)=0,"",SUMPRODUCT('Drivmedel (leverantör)'!Z4:Z27,'Drivmedel (leverantör)'!T4:T27))</f>
        <v/>
      </c>
    </row>
    <row r="47" spans="1:22" ht="19.5" customHeight="1" thickBot="1">
      <c r="B47" s="87" t="s">
        <v>184</v>
      </c>
      <c r="C47" s="16" t="str">
        <f>IF('Drivmedel (leverantör)'!N11+'Drivmedel (leverantör)'!N27=0,"",'Drivmedel (leverantör)'!N11+'Drivmedel (leverantör)'!N27)</f>
        <v/>
      </c>
      <c r="D47" s="265" t="str">
        <f>IF(SUMPRODUCT('Drivmedel (leverantör)'!H4:H27,'Drivmedel (leverantör)'!A4:A27,'Drivmedel (leverantör)'!D4:D27)=0,"",SUMPRODUCT('Drivmedel (leverantör)'!H4:H27,'Drivmedel (leverantör)'!A4:A27,'Drivmedel (leverantör)'!D4:D27))</f>
        <v/>
      </c>
      <c r="G47" s="160" t="str">
        <f>'Kravställning (beställare)'!S12</f>
        <v>Andel (2022) [%]</v>
      </c>
      <c r="H47" s="179" t="str">
        <f>IF('Kravställning (beställare)'!$C32="","",'Kravställning (beställare)'!$C32)</f>
        <v/>
      </c>
      <c r="T47" s="87" t="s">
        <v>184</v>
      </c>
      <c r="U47" s="16" t="str">
        <f>IF('Drivmedel (leverantör)'!AF11+'Drivmedel (leverantör)'!AF27=0,"",'Drivmedel (leverantör)'!AF11+'Drivmedel (leverantör)'!AF27)</f>
        <v/>
      </c>
      <c r="V47" s="86" t="str">
        <f>IF(SUMPRODUCT('Drivmedel (leverantör)'!Z4:Z27,'Drivmedel (leverantör)'!T4:T27,'Drivmedel (leverantör)'!W4:W27)=0,"",SUMPRODUCT('Drivmedel (leverantör)'!Z4:Z27,'Drivmedel (leverantör)'!T4:T27,'Drivmedel (leverantör)'!W4:W27))</f>
        <v/>
      </c>
    </row>
    <row r="48" spans="1:22" ht="21" customHeight="1">
      <c r="B48" s="88" t="s">
        <v>185</v>
      </c>
      <c r="C48" s="16" t="str">
        <f>IF(SUM('Drivmedel (leverantör)'!N19:N22)=0,"",SUM('Drivmedel (leverantör)'!N19:N22))</f>
        <v/>
      </c>
      <c r="D48" s="265" t="str">
        <f>IF(SUMPRODUCT('Drivmedel (leverantör)'!H19:H22,'Drivmedel (leverantör)'!A19:A22,'Drivmedel (leverantör)'!L19:L22)=0,"",SUMPRODUCT('Drivmedel (leverantör)'!H19:H22,'Drivmedel (leverantör)'!A19:A22,'Drivmedel (leverantör)'!L19:L22))</f>
        <v/>
      </c>
      <c r="H48" s="104"/>
      <c r="I48" s="49"/>
      <c r="T48" s="88" t="s">
        <v>185</v>
      </c>
      <c r="U48" s="16" t="str">
        <f>IF(SUM('Drivmedel (leverantör)'!AF19:AF22)=0,"",SUM('Drivmedel (leverantör)'!AF19:AF22))</f>
        <v/>
      </c>
      <c r="V48" s="86" t="str">
        <f>IF(SUMPRODUCT('Drivmedel (leverantör)'!Z19:Z22,'Drivmedel (leverantör)'!T19:T22,'Drivmedel (leverantör)'!AD19:AD22)=0,"",SUMPRODUCT('Drivmedel (leverantör)'!Z19:Z22,'Drivmedel (leverantör)'!T19:T22,'Drivmedel (leverantör)'!AD19:AD22))</f>
        <v/>
      </c>
    </row>
    <row r="49" spans="2:22">
      <c r="B49" s="88" t="s">
        <v>186</v>
      </c>
      <c r="C49" s="16" t="str">
        <f>IF(SUM('Drivmedel (leverantör)'!N5:N5)+SUM('Drivmedel (leverantör)'!N17:N18)=0,"",SUM('Drivmedel (leverantör)'!N5:N5)+SUM('Drivmedel (leverantör)'!N17:N18))</f>
        <v/>
      </c>
      <c r="D49" s="265" t="str">
        <f>IF('Drivmedel (leverantör)'!H5*'Drivmedel (leverantör)'!A5*'Drivmedel (leverantör)'!D5+SUMPRODUCT('Drivmedel (leverantör)'!H17:H18,'Drivmedel (leverantör)'!A17:A18,'Drivmedel (leverantör)'!L17:L18)=0,"",'Drivmedel (leverantör)'!H5*'Drivmedel (leverantör)'!A5*'Drivmedel (leverantör)'!D5+SUMPRODUCT('Drivmedel (leverantör)'!H17:H18,'Drivmedel (leverantör)'!A17:A18,'Drivmedel (leverantör)'!L17:L18))</f>
        <v/>
      </c>
      <c r="H49" s="104"/>
      <c r="T49" s="88" t="s">
        <v>186</v>
      </c>
      <c r="U49" s="16" t="str">
        <f>IF(SUM('Drivmedel (leverantör)'!AF5:AF5)+SUM('Drivmedel (leverantör)'!AF17:AF18)=0,"",SUM('Drivmedel (leverantör)'!AF5:AF5)+SUM('Drivmedel (leverantör)'!AF17:AF18))</f>
        <v/>
      </c>
      <c r="V49" s="86" t="str">
        <f>IF('Drivmedel (leverantör)'!Z5*'Drivmedel (leverantör)'!T5*'Drivmedel (leverantör)'!W5+SUMPRODUCT('Drivmedel (leverantör)'!Z17:Z18,'Drivmedel (leverantör)'!T17:T18,'Drivmedel (leverantör)'!AD17:AD18)=0,"",'Drivmedel (leverantör)'!Z5*'Drivmedel (leverantör)'!T5*'Drivmedel (leverantör)'!W5+SUMPRODUCT('Drivmedel (leverantör)'!Z17:Z18,'Drivmedel (leverantör)'!T17:T18,'Drivmedel (leverantör)'!AD17:AD18))</f>
        <v/>
      </c>
    </row>
    <row r="50" spans="2:22">
      <c r="B50" s="88" t="s">
        <v>187</v>
      </c>
      <c r="C50" s="16" t="str">
        <f>IF(SUM('Drivmedel (leverantör)'!N4:N4)+SUM('Drivmedel (leverantör)'!N15:N16)=0,"",SUM('Drivmedel (leverantör)'!N4:N4)+SUM('Drivmedel (leverantör)'!N15:N16))</f>
        <v/>
      </c>
      <c r="D50" s="265" t="str">
        <f>IF('Drivmedel (leverantör)'!H4*'Drivmedel (leverantör)'!A4*'Drivmedel (leverantör)'!D4+SUMPRODUCT('Drivmedel (leverantör)'!H15:H16,'Drivmedel (leverantör)'!A15:A16,'Drivmedel (leverantör)'!L15:L16)=0,"",'Drivmedel (leverantör)'!H4*'Drivmedel (leverantör)'!A4*'Drivmedel (leverantör)'!D4+SUMPRODUCT('Drivmedel (leverantör)'!H15:H16,'Drivmedel (leverantör)'!A15:A16,'Drivmedel (leverantör)'!L15:L16))</f>
        <v/>
      </c>
      <c r="H50" s="104"/>
      <c r="T50" s="88" t="s">
        <v>187</v>
      </c>
      <c r="U50" s="16" t="str">
        <f>IF(SUM('Drivmedel (leverantör)'!AF4:AF4)+SUM('Drivmedel (leverantör)'!AF15:AF16)=0,"",SUM('Drivmedel (leverantör)'!AF4:AF4)+SUM('Drivmedel (leverantör)'!AF15:AF16))</f>
        <v/>
      </c>
      <c r="V50" s="86" t="str">
        <f>IF('Drivmedel (leverantör)'!Z4*'Drivmedel (leverantör)'!T4*'Drivmedel (leverantör)'!W4+SUMPRODUCT('Drivmedel (leverantör)'!Z15:Z16,'Drivmedel (leverantör)'!T15:T16,'Drivmedel (leverantör)'!AD15:AD16)=0,"",'Drivmedel (leverantör)'!Z4*'Drivmedel (leverantör)'!T4*'Drivmedel (leverantör)'!W4+SUMPRODUCT('Drivmedel (leverantör)'!Z15:Z16,'Drivmedel (leverantör)'!T15:T16,'Drivmedel (leverantör)'!AD15:AD16))</f>
        <v/>
      </c>
    </row>
    <row r="51" spans="2:22">
      <c r="B51" s="87" t="s">
        <v>188</v>
      </c>
      <c r="C51" s="16" t="str">
        <f>IF(SUMPRODUCT('Drivmedel (leverantör)'!A23:A24,'Drivmedel (leverantör)'!H23:H24,'Drivmedel (leverantör)'!L23:L24)=0,"",SUMPRODUCT('Drivmedel (leverantör)'!A23:A24,'Drivmedel (leverantör)'!H23:H24,'Drivmedel (leverantör)'!L23:L24))</f>
        <v/>
      </c>
      <c r="D51" s="265" t="str">
        <f>IF(SUMPRODUCT('Drivmedel (leverantör)'!A23:A24,'Drivmedel (leverantör)'!D23:D24,'Drivmedel (leverantör)'!H23:H24)=0,"",SUMPRODUCT('Drivmedel (leverantör)'!A23:A24,'Drivmedel (leverantör)'!D23:D24,'Drivmedel (leverantör)'!H23:H24))</f>
        <v/>
      </c>
      <c r="T51" s="87" t="s">
        <v>188</v>
      </c>
      <c r="U51" s="16" t="str">
        <f>IF('Drivmedel (leverantör)'!AF23=0,"",'Drivmedel (leverantör)'!AF23)</f>
        <v/>
      </c>
      <c r="V51" s="86" t="str">
        <f>IF('Drivmedel (leverantör)'!Z23*'Drivmedel (leverantör)'!T23*'Drivmedel (leverantör)'!W25=0,"",'Drivmedel (leverantör)'!Z23*'Drivmedel (leverantör)'!T23*'Drivmedel (leverantör)'!W25)</f>
        <v/>
      </c>
    </row>
    <row r="52" spans="2:22">
      <c r="B52" s="87" t="s">
        <v>189</v>
      </c>
      <c r="C52" s="15" t="str">
        <f>IF('Drivmedel (leverantör)'!N26=0,"",'Drivmedel (leverantör)'!N26)</f>
        <v/>
      </c>
      <c r="D52" s="265" t="str">
        <f>IF('Drivmedel (leverantör)'!H26*'Drivmedel (leverantör)'!A26*'Drivmedel (leverantör)'!D26=0,"",'Drivmedel (leverantör)'!H26*'Drivmedel (leverantör)'!A26*'Drivmedel (leverantör)'!D26)</f>
        <v/>
      </c>
      <c r="T52" s="87" t="s">
        <v>189</v>
      </c>
      <c r="U52" s="15" t="str">
        <f>IF('Drivmedel (leverantör)'!AF26=0,"",'Drivmedel (leverantör)'!AF26)</f>
        <v/>
      </c>
      <c r="V52" s="86" t="str">
        <f>IF('Drivmedel (leverantör)'!Z26*'Drivmedel (leverantör)'!T26*'Drivmedel (leverantör)'!W26=0,"",'Drivmedel (leverantör)'!Z26*'Drivmedel (leverantör)'!T26*'Drivmedel (leverantör)'!W26)</f>
        <v/>
      </c>
    </row>
    <row r="53" spans="2:22" ht="28.5" customHeight="1">
      <c r="B53" s="87" t="s">
        <v>190</v>
      </c>
      <c r="C53" s="220" t="str">
        <f>IF(SUMPRODUCT('Drivmedel (leverantör)'!H4:H26,'Drivmedel (leverantör)'!A4:A26,'Drivmedel (leverantör)'!K4:K26,'Drivmedel (leverantör)'!P4:P26)+SUMPRODUCT('Drivmedel (leverantör)'!H4:H26,'Drivmedel (leverantör)'!A4:A26,'Drivmedel (leverantör)'!L4:L26,'Drivmedel (leverantör)'!Q4:Q26)=0,"",SUMPRODUCT('Drivmedel (leverantör)'!H4:H26,'Drivmedel (leverantör)'!A4:A26,'Drivmedel (leverantör)'!K4:K26,'Drivmedel (leverantör)'!P4:P26)+SUMPRODUCT('Drivmedel (leverantör)'!H4:H26,'Drivmedel (leverantör)'!A4:A26,'Drivmedel (leverantör)'!L4:L26,'Drivmedel (leverantör)'!Q4:Q26))</f>
        <v/>
      </c>
      <c r="D53" s="266" t="str">
        <f>IF(SUM('Drivmedel (leverantör)'!R27:S27,'Drivmedel (leverantör)'!R11:S11)=0,"",SUM('Drivmedel (leverantör)'!R27:S27,'Drivmedel (leverantör)'!R11:S11))</f>
        <v/>
      </c>
      <c r="T53" s="87" t="s">
        <v>190</v>
      </c>
      <c r="U53" s="220" t="str">
        <f>IF(SUMPRODUCT('Drivmedel (leverantör)'!Z4:Z26,'Drivmedel (leverantör)'!T4:T26,'Drivmedel (leverantör)'!AC4:AC26,'Drivmedel (leverantör)'!AH4:AH26)+SUMPRODUCT('Drivmedel (leverantör)'!Z4:Z26,'Drivmedel (leverantör)'!T4:T26,'Drivmedel (leverantör)'!AD4:AD26,'Drivmedel (leverantör)'!AI4:AI26)=0,"",SUMPRODUCT('Drivmedel (leverantör)'!Z4:Z26,'Drivmedel (leverantör)'!T4:T26,'Drivmedel (leverantör)'!AC4:AC26,'Drivmedel (leverantör)'!AH4:AH26)+SUMPRODUCT('Drivmedel (leverantör)'!Z4:Z26,'Drivmedel (leverantör)'!T4:T26,'Drivmedel (leverantör)'!AD4:AD26,'Drivmedel (leverantör)'!AI4:AI26))</f>
        <v/>
      </c>
      <c r="V53" s="219" t="str">
        <f>IF(SUM('Drivmedel (leverantör)'!AJ27:AK27,'Drivmedel (leverantör)'!AJ11:AK11)=0,"",SUM('Drivmedel (leverantör)'!AJ27:AK27,'Drivmedel (leverantör)'!AJ11:AK11))</f>
        <v/>
      </c>
    </row>
    <row r="54" spans="2:22" ht="36" customHeight="1" thickBot="1">
      <c r="B54" s="89" t="s">
        <v>191</v>
      </c>
      <c r="C54" s="26" t="str">
        <f>IFERROR(C47/C46,"")</f>
        <v/>
      </c>
      <c r="D54" s="90" t="str">
        <f>IFERROR(SUMPRODUCT('Drivmedel (leverantör)'!H4:H26,'Drivmedel (leverantör)'!A4:A26,'Drivmedel (leverantör)'!D4:D26)/(SUMPRODUCT('Drivmedel (leverantör)'!H4:H26,'Drivmedel (leverantör)'!A4:A26,'Drivmedel (leverantör)'!D4:D26)+SUMPRODUCT('Drivmedel (leverantör)'!H4:H26,'Drivmedel (leverantör)'!A4:A26,'Drivmedel (leverantör)'!C4:C26)),"")</f>
        <v/>
      </c>
      <c r="T54" s="89" t="s">
        <v>191</v>
      </c>
      <c r="U54" s="26" t="str">
        <f>IFERROR(U47/U46,"")</f>
        <v/>
      </c>
      <c r="V54" s="90" t="str">
        <f>IFERROR(SUMPRODUCT('Drivmedel (leverantör)'!Z4:Z26,'Drivmedel (leverantör)'!T4:T26,'Drivmedel (leverantör)'!W4:W26)/(SUMPRODUCT('Drivmedel (leverantör)'!Z4:Z26,'Drivmedel (leverantör)'!T4:T26,'Drivmedel (leverantör)'!W4:W26)+SUMPRODUCT('Drivmedel (leverantör)'!Z4:Z26,'Drivmedel (leverantör)'!T4:T26,'Drivmedel (leverantör)'!V4:V26)),"")</f>
        <v/>
      </c>
    </row>
    <row r="55" spans="2:22" ht="60.95" customHeight="1" thickTop="1" thickBot="1">
      <c r="B55" s="91" t="s">
        <v>192</v>
      </c>
      <c r="C55" s="37" t="str">
        <f>IFERROR('Drivmedel (leverantör)'!N27/C46,"")</f>
        <v/>
      </c>
      <c r="D55" s="92" t="str">
        <f>IFERROR(SUMPRODUCT('Drivmedel (leverantör)'!H15:H26,'Drivmedel (leverantör)'!A15:A26,'Drivmedel (leverantör)'!D15:D26)/(SUMPRODUCT('Drivmedel (leverantör)'!H4:H26,'Drivmedel (leverantör)'!A4:A26,'Drivmedel (leverantör)'!D4:D26)+SUMPRODUCT('Drivmedel (leverantör)'!H4:H26,'Drivmedel (leverantör)'!A4:A26,'Drivmedel (leverantör)'!C4:C26)),"")</f>
        <v/>
      </c>
      <c r="T55" s="91" t="s">
        <v>192</v>
      </c>
      <c r="U55" s="37" t="str">
        <f>IFERROR('Drivmedel (leverantör)'!AF27/U46,"")</f>
        <v/>
      </c>
      <c r="V55" s="92" t="str">
        <f>IFERROR(SUMPRODUCT('Drivmedel (leverantör)'!Z15:Z26,'Drivmedel (leverantör)'!T15:T26,'Drivmedel (leverantör)'!W15:W26)/(SUMPRODUCT('Drivmedel (leverantör)'!Z4:Z26,'Drivmedel (leverantör)'!T4:T26,'Drivmedel (leverantör)'!W4:W26)+SUMPRODUCT('Drivmedel (leverantör)'!Z4:Z26,'Drivmedel (leverantör)'!T4:T26,'Drivmedel (leverantör)'!V4:V26)),"")</f>
        <v/>
      </c>
    </row>
    <row r="56" spans="2:22" ht="16.5" thickTop="1">
      <c r="B56" s="93" t="s">
        <v>193</v>
      </c>
      <c r="C56" s="267" t="str">
        <f>IFERROR(1-C47/C$46,"")</f>
        <v/>
      </c>
      <c r="D56" s="94" t="str">
        <f>IFERROR(1-D47/D$46,"")</f>
        <v/>
      </c>
      <c r="T56" s="93" t="s">
        <v>194</v>
      </c>
      <c r="U56" s="36" t="str">
        <f t="shared" ref="U56:V56" si="2">IFERROR(U48/U$46,"")</f>
        <v/>
      </c>
      <c r="V56" s="94" t="str">
        <f t="shared" si="2"/>
        <v/>
      </c>
    </row>
    <row r="57" spans="2:22">
      <c r="B57" s="93" t="s">
        <v>194</v>
      </c>
      <c r="C57" s="36" t="str">
        <f t="shared" ref="C57:D61" si="3">IFERROR(C48/C$46,"")</f>
        <v/>
      </c>
      <c r="D57" s="94" t="str">
        <f t="shared" si="3"/>
        <v/>
      </c>
      <c r="T57" s="93"/>
      <c r="U57" s="36"/>
      <c r="V57" s="94"/>
    </row>
    <row r="58" spans="2:22">
      <c r="B58" s="95" t="s">
        <v>195</v>
      </c>
      <c r="C58" s="35" t="str">
        <f t="shared" si="3"/>
        <v/>
      </c>
      <c r="D58" s="94" t="str">
        <f t="shared" si="3"/>
        <v/>
      </c>
      <c r="T58" s="95" t="s">
        <v>195</v>
      </c>
      <c r="U58" s="35" t="str">
        <f t="shared" ref="U58:V58" si="4">IFERROR(U49/U$46,"")</f>
        <v/>
      </c>
      <c r="V58" s="94" t="str">
        <f t="shared" si="4"/>
        <v/>
      </c>
    </row>
    <row r="59" spans="2:22">
      <c r="B59" s="95" t="s">
        <v>196</v>
      </c>
      <c r="C59" s="35" t="str">
        <f t="shared" si="3"/>
        <v/>
      </c>
      <c r="D59" s="94" t="str">
        <f t="shared" si="3"/>
        <v/>
      </c>
      <c r="T59" s="95" t="s">
        <v>196</v>
      </c>
      <c r="U59" s="35" t="str">
        <f t="shared" ref="U59:V59" si="5">IFERROR(U50/U$46,"")</f>
        <v/>
      </c>
      <c r="V59" s="94" t="str">
        <f t="shared" si="5"/>
        <v/>
      </c>
    </row>
    <row r="60" spans="2:22">
      <c r="B60" s="96" t="s">
        <v>197</v>
      </c>
      <c r="C60" s="35" t="str">
        <f t="shared" si="3"/>
        <v/>
      </c>
      <c r="D60" s="94" t="str">
        <f t="shared" si="3"/>
        <v/>
      </c>
      <c r="T60" s="96" t="s">
        <v>197</v>
      </c>
      <c r="U60" s="35" t="str">
        <f t="shared" ref="U60:V60" si="6">IFERROR(U51/U$46,"")</f>
        <v/>
      </c>
      <c r="V60" s="94" t="str">
        <f t="shared" si="6"/>
        <v/>
      </c>
    </row>
    <row r="61" spans="2:22" ht="16.5" thickBot="1">
      <c r="B61" s="97" t="s">
        <v>198</v>
      </c>
      <c r="C61" s="98" t="str">
        <f t="shared" si="3"/>
        <v/>
      </c>
      <c r="D61" s="99" t="str">
        <f t="shared" si="3"/>
        <v/>
      </c>
      <c r="T61" s="97" t="s">
        <v>198</v>
      </c>
      <c r="U61" s="98" t="str">
        <f t="shared" ref="U61:V61" si="7">IFERROR(U52/U$46,"")</f>
        <v/>
      </c>
      <c r="V61" s="99" t="str">
        <f t="shared" si="7"/>
        <v/>
      </c>
    </row>
    <row r="76" spans="32:32">
      <c r="AF76">
        <v>1</v>
      </c>
    </row>
  </sheetData>
  <mergeCells count="20">
    <mergeCell ref="G46:H46"/>
    <mergeCell ref="F45:I45"/>
    <mergeCell ref="B43:J43"/>
    <mergeCell ref="A1:C1"/>
    <mergeCell ref="B13:C13"/>
    <mergeCell ref="B3:J3"/>
    <mergeCell ref="B14:C14"/>
    <mergeCell ref="B35:C35"/>
    <mergeCell ref="H28:I28"/>
    <mergeCell ref="E27:I27"/>
    <mergeCell ref="B15:C15"/>
    <mergeCell ref="B25:J25"/>
    <mergeCell ref="M6:N6"/>
    <mergeCell ref="M10:N10"/>
    <mergeCell ref="K10:L10"/>
    <mergeCell ref="T1:Y1"/>
    <mergeCell ref="K5:L5"/>
    <mergeCell ref="K3:N3"/>
    <mergeCell ref="K6:L6"/>
    <mergeCell ref="M5:N5"/>
  </mergeCells>
  <pageMargins left="0.7" right="0.7" top="0.75" bottom="0.75" header="0.3" footer="0.3"/>
  <pageSetup paperSize="9" orientation="portrait" r:id="rId1"/>
  <ignoredErrors>
    <ignoredError sqref="D48:D50" formulaRange="1"/>
    <ignoredError sqref="G6:G7 G9:G15" formula="1"/>
  </ignoredError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57A48-3B5A-4A82-9947-6B51AB817BC4}">
  <dimension ref="A1"/>
  <sheetViews>
    <sheetView workbookViewId="0">
      <selection activeCell="F42" sqref="F42"/>
    </sheetView>
  </sheetViews>
  <sheetFormatPr defaultRowHeight="15.7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X E K 9 V t n 3 m 4 y l A A A A 9 g A A A B I A H A B D b 2 5 m a W c v U G F j a 2 F n Z S 5 4 b W w g o h g A K K A U A A A A A A A A A A A A A A A A A A A A A A A A A A A A h Y 9 N D o I w G E S v Q r q n P 0 i M I R 9 l Y d x J Y k J i 3 D a 1 Q i M U Q w v l b i 4 8 k l c Q o 6 g 7 l / P m L W b u 1 x t k Y 1 M H g + q s b k 2 K G K Y o U E a 2 R 2 3 K F P X u F K 5 Q x m E n 5 F m U K p h k Y 5 P R H l N U O X d J C P H e Y 7 / A b V e S i F J G D v m 2 k J V q B P r I + r 8 c a m O d M F I h D v v X G B 5 h x p Y 4 p j G m Q G Y I u T Z f I Z r 2 P t s f C O u + d n 2 n u B 3 C Y g N k j k D e H / g D U E s D B B Q A A g A I A F x C v V 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c Q r 1 W K I p H u A 4 A A A A R A A A A E w A c A E Z v c m 1 1 b G F z L 1 N l Y 3 R p b 2 4 x L m 0 g o h g A K K A U A A A A A A A A A A A A A A A A A A A A A A A A A A A A K 0 5 N L s n M z 1 M I h t C G 1 g B Q S w E C L Q A U A A I A C A B c Q r 1 W 2 f e b j K U A A A D 2 A A A A E g A A A A A A A A A A A A A A A A A A A A A A Q 2 9 u Z m l n L 1 B h Y 2 t h Z 2 U u e G 1 s U E s B A i 0 A F A A C A A g A X E K 9 V g / K 6 a u k A A A A 6 Q A A A B M A A A A A A A A A A A A A A A A A 8 Q A A A F t D b 2 5 0 Z W 5 0 X 1 R 5 c G V z X S 5 4 b W x Q S w E C L Q A U A A I A C A B c Q r 1 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b P / f o q / O U i 4 j L Q M Y W 3 K P A A A A A A C A A A A A A A Q Z g A A A A E A A C A A A A A P L n K S g S u W X v s O D m c l D h k O J G H G e N t x y o V S y b g Q M G v Q L Q A A A A A O g A A A A A I A A C A A A A A j 4 U J d A 6 S K L g 8 a 3 6 Q s Q E d 4 + s z N i o b v y Z K p y x 9 H a H k h c l A A A A B S g y B b 2 b r z e + p b R 8 V b j j U G i T E p f c N x J Z P Y I 3 z h S h T s J m y i 4 R P B z D w I G 4 a k m x o H K 7 v P C n j u J C 3 5 G M h 1 R T f F N O Q K M Z x b 4 i n y S Z r a w b 8 8 h e H Y U k A A A A B i T F d v w f 3 I H D p 2 x B d j 9 d z s 8 n u K K 9 Q O W s T S x v V 8 G M L b Y f x g 2 F y n F t d c 9 y C P k W C 7 s F I y L A W H g 6 C U q S s W f b V N F U K D < / 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2D86095BEE2E44FA49888BFA554E7D9" ma:contentTypeVersion="19" ma:contentTypeDescription="Skapa ett nytt dokument." ma:contentTypeScope="" ma:versionID="b4baa2e70247cf8793c56ff2c9baefe9">
  <xsd:schema xmlns:xsd="http://www.w3.org/2001/XMLSchema" xmlns:xs="http://www.w3.org/2001/XMLSchema" xmlns:p="http://schemas.microsoft.com/office/2006/metadata/properties" xmlns:ns2="707f2afa-656b-44b3-88bb-35c73b66910f" xmlns:ns3="382aabc0-b5d9-4018-a952-d9962268ecaf" targetNamespace="http://schemas.microsoft.com/office/2006/metadata/properties" ma:root="true" ma:fieldsID="291556d71b1d1abfb53c6556a10aa32b" ns2:_="" ns3:_="">
    <xsd:import namespace="707f2afa-656b-44b3-88bb-35c73b66910f"/>
    <xsd:import namespace="382aabc0-b5d9-4018-a952-d9962268eca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7f2afa-656b-44b3-88bb-35c73b6691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eringar" ma:readOnly="false" ma:fieldId="{5cf76f15-5ced-4ddc-b409-7134ff3c332f}" ma:taxonomyMulti="true" ma:sspId="56eab37a-fed3-4b74-a353-0cc7684a1ea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82aabc0-b5d9-4018-a952-d9962268ecaf" elementFormDefault="qualified">
    <xsd:import namespace="http://schemas.microsoft.com/office/2006/documentManagement/types"/>
    <xsd:import namespace="http://schemas.microsoft.com/office/infopath/2007/PartnerControls"/>
    <xsd:element name="SharedWithUsers" ma:index="19"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lat med information" ma:internalName="SharedWithDetails" ma:readOnly="true">
      <xsd:simpleType>
        <xsd:restriction base="dms:Note">
          <xsd:maxLength value="255"/>
        </xsd:restriction>
      </xsd:simpleType>
    </xsd:element>
    <xsd:element name="TaxCatchAll" ma:index="23" nillable="true" ma:displayName="Taxonomy Catch All Column" ma:hidden="true" ma:list="{0e275f83-6c3e-41da-b8e6-6d7aab5eef42}" ma:internalName="TaxCatchAll" ma:showField="CatchAllData" ma:web="382aabc0-b5d9-4018-a952-d9962268ec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707f2afa-656b-44b3-88bb-35c73b66910f">
      <Terms xmlns="http://schemas.microsoft.com/office/infopath/2007/PartnerControls"/>
    </lcf76f155ced4ddcb4097134ff3c332f>
    <TaxCatchAll xmlns="382aabc0-b5d9-4018-a952-d9962268ecaf" xsi:nil="true"/>
    <SharedWithUsers xmlns="382aabc0-b5d9-4018-a952-d9962268ecaf">
      <UserInfo>
        <DisplayName/>
        <AccountId xsi:nil="true"/>
        <AccountType/>
      </UserInfo>
    </SharedWithUsers>
  </documentManagement>
</p:properties>
</file>

<file path=customXml/itemProps1.xml><?xml version="1.0" encoding="utf-8"?>
<ds:datastoreItem xmlns:ds="http://schemas.openxmlformats.org/officeDocument/2006/customXml" ds:itemID="{ECE5B622-4701-450B-B569-902A296E3927}"/>
</file>

<file path=customXml/itemProps2.xml><?xml version="1.0" encoding="utf-8"?>
<ds:datastoreItem xmlns:ds="http://schemas.openxmlformats.org/officeDocument/2006/customXml" ds:itemID="{626EE905-CC77-4F1B-A824-43B4490B23A4}"/>
</file>

<file path=customXml/itemProps3.xml><?xml version="1.0" encoding="utf-8"?>
<ds:datastoreItem xmlns:ds="http://schemas.openxmlformats.org/officeDocument/2006/customXml" ds:itemID="{74F8892C-606E-4427-AE2D-A64216039ADF}"/>
</file>

<file path=customXml/itemProps4.xml><?xml version="1.0" encoding="utf-8"?>
<ds:datastoreItem xmlns:ds="http://schemas.openxmlformats.org/officeDocument/2006/customXml" ds:itemID="{AABD3588-D9BF-4822-9B05-D61995A1F12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
  <cp:revision/>
  <dcterms:created xsi:type="dcterms:W3CDTF">2020-06-11T09:50:47Z</dcterms:created>
  <dcterms:modified xsi:type="dcterms:W3CDTF">2025-12-19T09:46:01Z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0x010100C2D86095BEE2E44FA49888BFA554E7D9</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